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backupFile="1" codeName="ThisWorkbook" defaultThemeVersion="124226"/>
  <bookViews>
    <workbookView xWindow="0" yWindow="60" windowWidth="15195" windowHeight="9210"/>
  </bookViews>
  <sheets>
    <sheet name="Sayfa1" sheetId="1" r:id="rId1"/>
  </sheets>
  <definedNames>
    <definedName name="_xlnm.Print_Area" localSheetId="0">Sayfa1!$B$1:$AI$56</definedName>
  </definedNames>
  <calcPr calcId="145621"/>
</workbook>
</file>

<file path=xl/calcChain.xml><?xml version="1.0" encoding="utf-8"?>
<calcChain xmlns="http://schemas.openxmlformats.org/spreadsheetml/2006/main">
  <c r="AH7" i="1" l="1"/>
  <c r="AH8" i="1"/>
  <c r="AH9" i="1"/>
  <c r="AH10" i="1"/>
  <c r="AH11" i="1"/>
  <c r="AH12" i="1"/>
  <c r="AH13" i="1"/>
  <c r="AH14" i="1"/>
  <c r="AH15" i="1"/>
  <c r="AH16" i="1"/>
  <c r="AH17" i="1"/>
  <c r="AH6" i="1"/>
  <c r="AR17" i="1" l="1"/>
  <c r="AR16" i="1"/>
  <c r="AR15" i="1"/>
  <c r="AR14" i="1"/>
  <c r="AR13" i="1"/>
  <c r="AR12" i="1"/>
  <c r="AR11" i="1"/>
  <c r="AR10" i="1"/>
  <c r="AR9" i="1"/>
  <c r="AR8" i="1"/>
  <c r="AR7" i="1"/>
  <c r="AR6" i="1"/>
  <c r="AO17" i="1" l="1"/>
  <c r="AO16" i="1"/>
  <c r="AO15" i="1"/>
  <c r="AO14" i="1"/>
  <c r="AO13" i="1"/>
  <c r="AO12" i="1"/>
  <c r="AO11" i="1"/>
  <c r="AO10" i="1"/>
  <c r="AO9" i="1"/>
  <c r="AO8" i="1"/>
  <c r="AO7" i="1"/>
  <c r="AO6" i="1"/>
  <c r="AL17" i="1"/>
  <c r="AL16" i="1"/>
  <c r="AL15" i="1"/>
  <c r="AL14" i="1"/>
  <c r="AL13" i="1"/>
  <c r="AL12" i="1"/>
  <c r="AL11" i="1"/>
  <c r="AL10" i="1"/>
  <c r="AL9" i="1"/>
  <c r="AL8" i="1"/>
  <c r="AL6" i="1"/>
  <c r="AL7" i="1"/>
  <c r="AI17" i="1" l="1"/>
  <c r="AF17" i="1"/>
  <c r="AI16" i="1"/>
  <c r="AF16" i="1"/>
  <c r="AI15" i="1"/>
  <c r="AF15" i="1"/>
  <c r="AI14" i="1"/>
  <c r="AF14" i="1"/>
  <c r="AI13" i="1"/>
  <c r="AF13" i="1"/>
  <c r="AI12" i="1"/>
  <c r="AF12" i="1"/>
  <c r="AI11" i="1"/>
  <c r="AF11" i="1"/>
  <c r="AI10" i="1"/>
  <c r="AF10" i="1"/>
  <c r="AI9" i="1"/>
  <c r="AF9" i="1"/>
  <c r="AI8" i="1"/>
  <c r="AF8" i="1"/>
  <c r="AI7" i="1"/>
  <c r="AF7" i="1"/>
  <c r="AI6" i="1"/>
  <c r="AF6" i="1"/>
  <c r="AV60" i="1" l="1"/>
  <c r="AW37" i="1"/>
  <c r="AW38" i="1"/>
  <c r="AW39" i="1"/>
  <c r="AW40" i="1"/>
  <c r="AW41" i="1"/>
  <c r="AW42" i="1"/>
  <c r="AW36" i="1"/>
  <c r="K37" i="1"/>
  <c r="R37" i="1"/>
  <c r="K38" i="1"/>
  <c r="R38" i="1"/>
  <c r="K39" i="1"/>
  <c r="R39" i="1"/>
  <c r="K40" i="1"/>
  <c r="R40" i="1"/>
  <c r="K41" i="1"/>
  <c r="R41" i="1"/>
  <c r="K42" i="1"/>
  <c r="R42" i="1"/>
  <c r="K43" i="1"/>
  <c r="R43" i="1"/>
  <c r="K44" i="1"/>
  <c r="R44" i="1"/>
  <c r="R31" i="1"/>
  <c r="R32" i="1"/>
  <c r="R33" i="1"/>
  <c r="R34" i="1"/>
  <c r="R35" i="1"/>
  <c r="R36" i="1"/>
  <c r="K31" i="1"/>
  <c r="K32" i="1"/>
  <c r="K33" i="1"/>
  <c r="K34" i="1"/>
  <c r="K35" i="1"/>
  <c r="K36" i="1"/>
  <c r="K30" i="1"/>
  <c r="R30" i="1" s="1"/>
  <c r="R29" i="1"/>
  <c r="K29" i="1"/>
  <c r="R28" i="1"/>
  <c r="K28" i="1"/>
  <c r="K27" i="1"/>
  <c r="R27" i="1" s="1"/>
  <c r="K26" i="1"/>
  <c r="R26" i="1" s="1"/>
  <c r="AV59" i="1" l="1"/>
  <c r="N46" i="1"/>
  <c r="AG21" i="1" s="1"/>
  <c r="BG8" i="1" l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7" i="1"/>
  <c r="AV15" i="1" l="1"/>
  <c r="AV11" i="1"/>
  <c r="AV10" i="1"/>
  <c r="AV9" i="1"/>
  <c r="AV8" i="1"/>
  <c r="AV7" i="1"/>
  <c r="AV6" i="1"/>
  <c r="AG4" i="1"/>
  <c r="C5" i="1" s="1"/>
  <c r="AV17" i="1" l="1"/>
  <c r="AU17" i="1"/>
  <c r="AU16" i="1"/>
  <c r="AV16" i="1"/>
  <c r="AV14" i="1"/>
  <c r="AU14" i="1"/>
  <c r="AU13" i="1"/>
  <c r="AV13" i="1"/>
  <c r="AV12" i="1"/>
  <c r="AU12" i="1"/>
  <c r="AU9" i="1"/>
  <c r="AW9" i="1" s="1"/>
  <c r="AU10" i="1"/>
  <c r="AW10" i="1" s="1"/>
  <c r="AU11" i="1"/>
  <c r="AW11" i="1" s="1"/>
  <c r="AU15" i="1"/>
  <c r="AW15" i="1" s="1"/>
  <c r="AW16" i="1"/>
  <c r="AW17" i="1"/>
  <c r="AU8" i="1"/>
  <c r="AW8" i="1" s="1"/>
  <c r="AW14" i="1"/>
  <c r="AW12" i="1"/>
  <c r="AW13" i="1"/>
  <c r="AU7" i="1"/>
  <c r="AW7" i="1" s="1"/>
  <c r="AU6" i="1"/>
  <c r="AU19" i="1" s="1"/>
  <c r="AF18" i="1"/>
  <c r="AG20" i="1"/>
  <c r="AG24" i="1" s="1"/>
  <c r="AG19" i="1"/>
  <c r="AU4" i="1" s="1"/>
  <c r="AV19" i="1"/>
  <c r="AW6" i="1" l="1"/>
  <c r="AW19" i="1" s="1"/>
</calcChain>
</file>

<file path=xl/sharedStrings.xml><?xml version="1.0" encoding="utf-8"?>
<sst xmlns="http://schemas.openxmlformats.org/spreadsheetml/2006/main" count="73" uniqueCount="50">
  <si>
    <t>Boy</t>
  </si>
  <si>
    <t>Adet</t>
  </si>
  <si>
    <t>Toplam Tutar :</t>
  </si>
  <si>
    <t>Kalan Bakiye :</t>
  </si>
  <si>
    <t>Ödenen :</t>
  </si>
  <si>
    <t>SAYIN :</t>
  </si>
  <si>
    <r>
      <t>M</t>
    </r>
    <r>
      <rPr>
        <b/>
        <vertAlign val="superscript"/>
        <sz val="11"/>
        <color indexed="16"/>
        <rFont val="Arial"/>
        <family val="2"/>
      </rPr>
      <t>3</t>
    </r>
  </si>
  <si>
    <t>Fiyat</t>
  </si>
  <si>
    <r>
      <t>Toplam M</t>
    </r>
    <r>
      <rPr>
        <vertAlign val="superscript"/>
        <sz val="10"/>
        <rFont val="Arial"/>
        <family val="2"/>
        <charset val="162"/>
      </rPr>
      <t>3</t>
    </r>
    <r>
      <rPr>
        <sz val="10"/>
        <rFont val="Arial"/>
        <family val="2"/>
        <charset val="162"/>
      </rPr>
      <t>:</t>
    </r>
  </si>
  <si>
    <t>Tarih :</t>
  </si>
  <si>
    <t>Tahta M2</t>
  </si>
  <si>
    <t>Lambiri M2</t>
  </si>
  <si>
    <t>K.d.v</t>
  </si>
  <si>
    <t>M3</t>
  </si>
  <si>
    <t>Cinsi</t>
  </si>
  <si>
    <t>Tutar</t>
  </si>
  <si>
    <t>K.D.V</t>
  </si>
  <si>
    <t>Toplam</t>
  </si>
  <si>
    <t>Alın tahtası</t>
  </si>
  <si>
    <t>Osb</t>
  </si>
  <si>
    <t>Onduline Avrasya</t>
  </si>
  <si>
    <t>Köpük</t>
  </si>
  <si>
    <t>Mahya</t>
  </si>
  <si>
    <t>Ondulune Çivisi</t>
  </si>
  <si>
    <t>Süpürgelik M</t>
  </si>
  <si>
    <t>Genel Toplam :</t>
  </si>
  <si>
    <t>Artı Hesap</t>
  </si>
  <si>
    <t>KAYALAR ORMAN ÜRÜNLERİ SAN. TİC. LTD. ŞTİ.</t>
  </si>
  <si>
    <t>www.kayalarkereste.com     www.keresteci.tk        suleyman.kaya@hotmail.com</t>
  </si>
  <si>
    <t>Tel: 0262 751 43 63      Fax: 0262 751 43 73</t>
  </si>
  <si>
    <t>M.Tül</t>
  </si>
  <si>
    <r>
      <t>Lambiri Extra m</t>
    </r>
    <r>
      <rPr>
        <vertAlign val="superscript"/>
        <sz val="10"/>
        <color theme="0" tint="-0.499984740745262"/>
        <rFont val="Arial"/>
        <family val="2"/>
        <charset val="162"/>
      </rPr>
      <t>3</t>
    </r>
  </si>
  <si>
    <r>
      <t>Lambiri 1.Sınıf m</t>
    </r>
    <r>
      <rPr>
        <vertAlign val="superscript"/>
        <sz val="10"/>
        <color theme="0" tint="-0.499984740745262"/>
        <rFont val="Arial"/>
        <family val="2"/>
        <charset val="162"/>
      </rPr>
      <t>3</t>
    </r>
  </si>
  <si>
    <t xml:space="preserve">Playwood </t>
  </si>
  <si>
    <t>Y.KAYA:   0533 237 17 37</t>
  </si>
  <si>
    <r>
      <t>Lambiri 2.Sınıf m</t>
    </r>
    <r>
      <rPr>
        <vertAlign val="superscript"/>
        <sz val="10"/>
        <color theme="0" tint="-0.499984740745262"/>
        <rFont val="Arial"/>
        <family val="2"/>
        <charset val="162"/>
      </rPr>
      <t>3</t>
    </r>
  </si>
  <si>
    <r>
      <t xml:space="preserve">S.KAYA:   </t>
    </r>
    <r>
      <rPr>
        <b/>
        <u/>
        <sz val="10"/>
        <rFont val="Tw Cen MT"/>
        <family val="2"/>
      </rPr>
      <t>0532 201 65 45</t>
    </r>
    <r>
      <rPr>
        <u/>
        <sz val="10"/>
        <rFont val="Tw Cen MT"/>
        <family val="2"/>
      </rPr>
      <t xml:space="preserve"> -   0532 463 07 44</t>
    </r>
  </si>
  <si>
    <t>Nakliye :</t>
  </si>
  <si>
    <t>En</t>
  </si>
  <si>
    <t>Tavan</t>
  </si>
  <si>
    <t>Yer</t>
  </si>
  <si>
    <t>Yer M2</t>
  </si>
  <si>
    <t>Yer Süp. M</t>
  </si>
  <si>
    <t>1 M^3 =</t>
  </si>
  <si>
    <t>TON</t>
  </si>
  <si>
    <t>Kg.</t>
  </si>
  <si>
    <t>Toplam Duvarlar</t>
  </si>
  <si>
    <t>İnce Hesap</t>
  </si>
  <si>
    <t>Tahta</t>
  </si>
  <si>
    <t>Eski Ankara yolu Atatürk cd. No:106 Balçık köyü    Gebze / Kocaeli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</si>
</sst>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T_L_-;\-* #,##0.00\ _T_L_-;_-* &quot;-&quot;??\ _T_L_-;_-@_-"/>
    <numFmt numFmtId="164" formatCode="_-* #,##0\ _T_L_-;\-* #,##0\ _T_L_-;_-* &quot;-&quot;??\ _T_L_-;_-@_-"/>
    <numFmt numFmtId="165" formatCode="0.0"/>
    <numFmt numFmtId="166" formatCode="0;[Red]0"/>
    <numFmt numFmtId="167" formatCode="d/m/yy;@"/>
    <numFmt numFmtId="168" formatCode="#,##0\ &quot;TL&quot;"/>
    <numFmt numFmtId="169" formatCode="_-* #,##0\ [$TND]_-;\-* #,##0\ [$TND]_-;_-* &quot;-&quot;\ [$TND]_-;_-@_-"/>
  </numFmts>
  <fonts count="38">
    <font>
      <sz val="10"/>
      <name val="Arial"/>
      <charset val="162"/>
    </font>
    <font>
      <sz val="10"/>
      <name val="Arial"/>
      <family val="2"/>
      <charset val="162"/>
    </font>
    <font>
      <b/>
      <sz val="10"/>
      <name val="Arial"/>
      <family val="2"/>
    </font>
    <font>
      <sz val="10"/>
      <name val="Arial"/>
      <family val="2"/>
    </font>
    <font>
      <b/>
      <sz val="9"/>
      <color indexed="48"/>
      <name val="Arial"/>
      <family val="2"/>
    </font>
    <font>
      <sz val="9"/>
      <name val="Arial"/>
      <family val="2"/>
    </font>
    <font>
      <b/>
      <sz val="10"/>
      <color indexed="16"/>
      <name val="Arial"/>
      <family val="2"/>
    </font>
    <font>
      <b/>
      <vertAlign val="superscript"/>
      <sz val="11"/>
      <color indexed="16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8"/>
      <color indexed="16"/>
      <name val="Arial"/>
      <family val="2"/>
    </font>
    <font>
      <b/>
      <sz val="9"/>
      <color indexed="23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  <charset val="162"/>
    </font>
    <font>
      <vertAlign val="superscript"/>
      <sz val="10"/>
      <name val="Arial"/>
      <family val="2"/>
      <charset val="162"/>
    </font>
    <font>
      <b/>
      <sz val="10"/>
      <color indexed="8"/>
      <name val="Arial"/>
      <family val="2"/>
      <charset val="162"/>
    </font>
    <font>
      <b/>
      <sz val="10"/>
      <color indexed="8"/>
      <name val="Arial Tur"/>
      <family val="2"/>
      <charset val="162"/>
    </font>
    <font>
      <b/>
      <sz val="7"/>
      <color indexed="8"/>
      <name val="Arial"/>
      <family val="2"/>
      <charset val="162"/>
    </font>
    <font>
      <b/>
      <sz val="10"/>
      <color rgb="FFFF0000"/>
      <name val="Arial"/>
      <family val="2"/>
      <charset val="162"/>
    </font>
    <font>
      <sz val="9"/>
      <color theme="1" tint="0.34998626667073579"/>
      <name val="Arial"/>
      <family val="2"/>
      <charset val="162"/>
    </font>
    <font>
      <b/>
      <sz val="10"/>
      <color rgb="FF0070C0"/>
      <name val="Arial"/>
      <family val="2"/>
      <charset val="162"/>
    </font>
    <font>
      <b/>
      <sz val="9"/>
      <color indexed="55"/>
      <name val="Arial"/>
      <family val="2"/>
      <charset val="162"/>
    </font>
    <font>
      <b/>
      <sz val="10"/>
      <name val="Tw Cen MT"/>
      <family val="2"/>
    </font>
    <font>
      <sz val="10"/>
      <name val="Tw Cen MT"/>
      <family val="2"/>
    </font>
    <font>
      <b/>
      <sz val="10"/>
      <color theme="0" tint="-0.499984740745262"/>
      <name val="Arial"/>
      <family val="2"/>
      <charset val="162"/>
    </font>
    <font>
      <sz val="10"/>
      <color theme="0" tint="-0.499984740745262"/>
      <name val="Arial"/>
      <family val="2"/>
      <charset val="162"/>
    </font>
    <font>
      <vertAlign val="superscript"/>
      <sz val="10"/>
      <color theme="0" tint="-0.499984740745262"/>
      <name val="Arial"/>
      <family val="2"/>
      <charset val="162"/>
    </font>
    <font>
      <u/>
      <sz val="10"/>
      <name val="Tw Cen MT"/>
      <family val="2"/>
    </font>
    <font>
      <b/>
      <u/>
      <sz val="10"/>
      <name val="Tw Cen MT"/>
      <family val="2"/>
    </font>
    <font>
      <b/>
      <sz val="10"/>
      <color theme="1"/>
      <name val="Arial"/>
      <family val="2"/>
      <charset val="162"/>
    </font>
    <font>
      <sz val="10"/>
      <color theme="0"/>
      <name val="Arial"/>
      <family val="2"/>
      <charset val="162"/>
    </font>
    <font>
      <b/>
      <sz val="10"/>
      <color theme="3" tint="-0.249977111117893"/>
      <name val="Arial"/>
      <family val="2"/>
      <charset val="162"/>
    </font>
    <font>
      <b/>
      <sz val="10"/>
      <color rgb="FF3366FF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008000"/>
      <name val="Arial"/>
      <family val="2"/>
      <charset val="162"/>
    </font>
    <font>
      <b/>
      <sz val="9"/>
      <color rgb="FFFFFF00"/>
      <name val="Calibri"/>
      <family val="2"/>
      <charset val="16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9E3F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-0.249977111117893"/>
        <bgColor indexed="64"/>
      </patternFill>
    </fill>
  </fills>
  <borders count="51">
    <border>
      <left/>
      <right/>
      <top/>
      <bottom/>
      <diagonal/>
    </border>
    <border>
      <left style="hair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/>
      <bottom style="hair">
        <color indexed="23"/>
      </bottom>
      <diagonal/>
    </border>
    <border>
      <left/>
      <right style="hair">
        <color indexed="2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23"/>
      </left>
      <right/>
      <top/>
      <bottom style="hair">
        <color indexed="23"/>
      </bottom>
      <diagonal/>
    </border>
    <border>
      <left/>
      <right style="hair">
        <color indexed="23"/>
      </right>
      <top/>
      <bottom style="hair">
        <color indexed="2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hair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indexed="23"/>
      </left>
      <right/>
      <top style="thin">
        <color indexed="23"/>
      </top>
      <bottom style="hair">
        <color indexed="23"/>
      </bottom>
      <diagonal/>
    </border>
    <border>
      <left/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medium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23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/>
      <top/>
      <bottom/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theme="7" tint="-0.499984740745262"/>
      </left>
      <right/>
      <top/>
      <bottom/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66" fontId="6" fillId="0" borderId="0" xfId="1" applyNumberFormat="1" applyFont="1" applyBorder="1" applyAlignment="1">
      <alignment horizontal="center" vertical="center"/>
    </xf>
    <xf numFmtId="164" fontId="4" fillId="0" borderId="0" xfId="1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" fontId="10" fillId="0" borderId="6" xfId="0" applyNumberFormat="1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3" fontId="18" fillId="0" borderId="0" xfId="0" applyNumberFormat="1" applyFont="1" applyBorder="1" applyAlignment="1">
      <alignment horizontal="right" vertical="center"/>
    </xf>
    <xf numFmtId="1" fontId="1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1" fillId="2" borderId="2" xfId="1" applyNumberFormat="1" applyFont="1" applyFill="1" applyBorder="1" applyAlignment="1">
      <alignment horizontal="center" vertical="center"/>
    </xf>
    <xf numFmtId="3" fontId="11" fillId="5" borderId="2" xfId="1" applyNumberFormat="1" applyFont="1" applyFill="1" applyBorder="1" applyAlignment="1">
      <alignment horizontal="center" vertical="center"/>
    </xf>
    <xf numFmtId="3" fontId="11" fillId="6" borderId="2" xfId="1" applyNumberFormat="1" applyFont="1" applyFill="1" applyBorder="1" applyAlignment="1">
      <alignment horizontal="center" vertical="center"/>
    </xf>
    <xf numFmtId="3" fontId="18" fillId="4" borderId="9" xfId="1" applyNumberFormat="1" applyFont="1" applyFill="1" applyBorder="1" applyAlignment="1">
      <alignment horizontal="center" vertical="center"/>
    </xf>
    <xf numFmtId="3" fontId="18" fillId="7" borderId="9" xfId="1" applyNumberFormat="1" applyFont="1" applyFill="1" applyBorder="1" applyAlignment="1">
      <alignment horizontal="center" vertical="center"/>
    </xf>
    <xf numFmtId="3" fontId="18" fillId="3" borderId="9" xfId="1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1" fillId="8" borderId="0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3" fontId="18" fillId="8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165" fontId="20" fillId="9" borderId="30" xfId="0" applyNumberFormat="1" applyFont="1" applyFill="1" applyBorder="1" applyAlignment="1">
      <alignment horizontal="right" vertical="center"/>
    </xf>
    <xf numFmtId="165" fontId="21" fillId="11" borderId="31" xfId="0" applyNumberFormat="1" applyFont="1" applyFill="1" applyBorder="1" applyAlignment="1">
      <alignment horizontal="left" vertical="center"/>
    </xf>
    <xf numFmtId="165" fontId="20" fillId="9" borderId="32" xfId="0" applyNumberFormat="1" applyFont="1" applyFill="1" applyBorder="1" applyAlignment="1">
      <alignment horizontal="right" vertical="center"/>
    </xf>
    <xf numFmtId="165" fontId="21" fillId="11" borderId="33" xfId="0" applyNumberFormat="1" applyFont="1" applyFill="1" applyBorder="1" applyAlignment="1">
      <alignment horizontal="left" vertical="center"/>
    </xf>
    <xf numFmtId="165" fontId="20" fillId="9" borderId="34" xfId="0" applyNumberFormat="1" applyFont="1" applyFill="1" applyBorder="1" applyAlignment="1">
      <alignment horizontal="right" vertical="center"/>
    </xf>
    <xf numFmtId="165" fontId="21" fillId="11" borderId="35" xfId="0" applyNumberFormat="1" applyFont="1" applyFill="1" applyBorder="1" applyAlignment="1">
      <alignment horizontal="left" vertical="center"/>
    </xf>
    <xf numFmtId="0" fontId="22" fillId="10" borderId="22" xfId="0" applyFont="1" applyFill="1" applyBorder="1" applyAlignment="1">
      <alignment horizontal="center" vertical="center"/>
    </xf>
    <xf numFmtId="0" fontId="22" fillId="10" borderId="24" xfId="0" applyFont="1" applyFill="1" applyBorder="1" applyAlignment="1">
      <alignment horizontal="center" vertical="center"/>
    </xf>
    <xf numFmtId="0" fontId="22" fillId="10" borderId="26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13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13" borderId="0" xfId="0" applyFont="1" applyFill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164" fontId="0" fillId="0" borderId="4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Border="1" applyAlignment="1">
      <alignment horizontal="center" vertical="center"/>
    </xf>
    <xf numFmtId="3" fontId="11" fillId="0" borderId="0" xfId="1" applyNumberFormat="1" applyFont="1" applyBorder="1" applyAlignment="1">
      <alignment horizontal="center" vertical="center"/>
    </xf>
    <xf numFmtId="3" fontId="18" fillId="0" borderId="0" xfId="1" applyNumberFormat="1" applyFont="1" applyBorder="1" applyAlignment="1">
      <alignment horizontal="right" vertical="center"/>
    </xf>
    <xf numFmtId="168" fontId="17" fillId="0" borderId="0" xfId="0" applyNumberFormat="1" applyFont="1" applyBorder="1" applyAlignment="1">
      <alignment horizontal="right" vertical="center"/>
    </xf>
    <xf numFmtId="165" fontId="10" fillId="0" borderId="6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37" fillId="8" borderId="0" xfId="0" applyFont="1" applyFill="1" applyBorder="1" applyAlignment="1">
      <alignment horizontal="center"/>
    </xf>
    <xf numFmtId="1" fontId="14" fillId="0" borderId="15" xfId="0" applyNumberFormat="1" applyFont="1" applyFill="1" applyBorder="1" applyAlignment="1">
      <alignment horizontal="center" vertical="center"/>
    </xf>
    <xf numFmtId="1" fontId="14" fillId="0" borderId="16" xfId="0" applyNumberFormat="1" applyFont="1" applyFill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50" xfId="0" applyNumberFormat="1" applyFont="1" applyBorder="1" applyAlignment="1">
      <alignment horizontal="center" vertical="center"/>
    </xf>
    <xf numFmtId="0" fontId="37" fillId="16" borderId="49" xfId="0" applyFont="1" applyFill="1" applyBorder="1" applyAlignment="1">
      <alignment horizontal="center"/>
    </xf>
    <xf numFmtId="0" fontId="37" fillId="16" borderId="0" xfId="0" applyFont="1" applyFill="1" applyBorder="1" applyAlignment="1">
      <alignment horizontal="center"/>
    </xf>
    <xf numFmtId="0" fontId="32" fillId="15" borderId="47" xfId="0" applyFont="1" applyFill="1" applyBorder="1" applyAlignment="1">
      <alignment horizontal="center" vertical="center"/>
    </xf>
    <xf numFmtId="0" fontId="32" fillId="15" borderId="48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right" vertical="center"/>
    </xf>
    <xf numFmtId="168" fontId="17" fillId="0" borderId="42" xfId="0" applyNumberFormat="1" applyFont="1" applyBorder="1" applyAlignment="1">
      <alignment horizontal="right" vertical="center"/>
    </xf>
    <xf numFmtId="168" fontId="17" fillId="0" borderId="43" xfId="0" applyNumberFormat="1" applyFont="1" applyBorder="1" applyAlignment="1">
      <alignment horizontal="right" vertical="center"/>
    </xf>
    <xf numFmtId="168" fontId="17" fillId="0" borderId="44" xfId="0" applyNumberFormat="1" applyFont="1" applyBorder="1" applyAlignment="1">
      <alignment horizontal="right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164" fontId="15" fillId="0" borderId="17" xfId="1" applyNumberFormat="1" applyFont="1" applyBorder="1" applyAlignment="1">
      <alignment horizontal="right" vertical="center"/>
    </xf>
    <xf numFmtId="3" fontId="18" fillId="0" borderId="17" xfId="1" applyNumberFormat="1" applyFont="1" applyBorder="1" applyAlignment="1">
      <alignment horizontal="right" vertical="center"/>
    </xf>
    <xf numFmtId="0" fontId="1" fillId="0" borderId="17" xfId="0" applyFont="1" applyBorder="1" applyAlignment="1">
      <alignment horizontal="right" vertical="center"/>
    </xf>
    <xf numFmtId="0" fontId="26" fillId="9" borderId="36" xfId="0" applyFont="1" applyFill="1" applyBorder="1" applyAlignment="1">
      <alignment horizontal="right" vertical="center"/>
    </xf>
    <xf numFmtId="0" fontId="26" fillId="9" borderId="37" xfId="0" applyFont="1" applyFill="1" applyBorder="1" applyAlignment="1">
      <alignment horizontal="right" vertical="center"/>
    </xf>
    <xf numFmtId="0" fontId="26" fillId="9" borderId="37" xfId="0" applyFont="1" applyFill="1" applyBorder="1" applyAlignment="1">
      <alignment horizontal="left" vertical="center"/>
    </xf>
    <xf numFmtId="0" fontId="26" fillId="9" borderId="39" xfId="0" applyFont="1" applyFill="1" applyBorder="1" applyAlignment="1">
      <alignment horizontal="left" vertical="center"/>
    </xf>
    <xf numFmtId="0" fontId="26" fillId="9" borderId="38" xfId="0" applyFont="1" applyFill="1" applyBorder="1" applyAlignment="1">
      <alignment horizontal="center" vertical="center"/>
    </xf>
    <xf numFmtId="4" fontId="27" fillId="8" borderId="38" xfId="0" applyNumberFormat="1" applyFont="1" applyFill="1" applyBorder="1" applyAlignment="1">
      <alignment horizontal="center" vertical="center"/>
    </xf>
    <xf numFmtId="4" fontId="26" fillId="0" borderId="38" xfId="0" applyNumberFormat="1" applyFont="1" applyBorder="1" applyAlignment="1">
      <alignment horizontal="center" vertical="center"/>
    </xf>
    <xf numFmtId="3" fontId="27" fillId="0" borderId="38" xfId="0" applyNumberFormat="1" applyFont="1" applyBorder="1" applyAlignment="1">
      <alignment horizontal="center" vertical="center"/>
    </xf>
    <xf numFmtId="3" fontId="26" fillId="0" borderId="38" xfId="0" applyNumberFormat="1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37" xfId="0" applyFont="1" applyBorder="1" applyAlignment="1">
      <alignment horizontal="left" vertical="center"/>
    </xf>
    <xf numFmtId="0" fontId="31" fillId="12" borderId="40" xfId="0" applyFont="1" applyFill="1" applyBorder="1" applyAlignment="1">
      <alignment horizontal="center" vertical="center"/>
    </xf>
    <xf numFmtId="0" fontId="31" fillId="12" borderId="39" xfId="0" applyFont="1" applyFill="1" applyBorder="1" applyAlignment="1">
      <alignment horizontal="center" vertical="center"/>
    </xf>
    <xf numFmtId="0" fontId="26" fillId="9" borderId="36" xfId="0" applyFont="1" applyFill="1" applyBorder="1" applyAlignment="1">
      <alignment horizontal="center" vertical="center"/>
    </xf>
    <xf numFmtId="0" fontId="26" fillId="9" borderId="3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14" fillId="0" borderId="28" xfId="0" applyNumberFormat="1" applyFont="1" applyFill="1" applyBorder="1" applyAlignment="1">
      <alignment horizontal="center" vertical="center"/>
    </xf>
    <xf numFmtId="3" fontId="14" fillId="0" borderId="29" xfId="0" applyNumberFormat="1" applyFont="1" applyFill="1" applyBorder="1" applyAlignment="1">
      <alignment horizontal="center" vertical="center"/>
    </xf>
    <xf numFmtId="3" fontId="14" fillId="0" borderId="15" xfId="0" applyNumberFormat="1" applyFont="1" applyFill="1" applyBorder="1" applyAlignment="1">
      <alignment horizontal="center" vertical="center"/>
    </xf>
    <xf numFmtId="3" fontId="14" fillId="0" borderId="16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7" fontId="19" fillId="0" borderId="19" xfId="0" applyNumberFormat="1" applyFont="1" applyBorder="1" applyAlignment="1">
      <alignment horizontal="center" vertical="center"/>
    </xf>
    <xf numFmtId="167" fontId="19" fillId="0" borderId="20" xfId="0" applyNumberFormat="1" applyFont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169" fontId="20" fillId="14" borderId="45" xfId="1" applyNumberFormat="1" applyFont="1" applyFill="1" applyBorder="1" applyAlignment="1">
      <alignment horizontal="center" vertical="center"/>
    </xf>
    <xf numFmtId="169" fontId="20" fillId="14" borderId="0" xfId="1" applyNumberFormat="1" applyFont="1" applyFill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32" fillId="13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14" xfId="0" applyFont="1" applyBorder="1" applyAlignment="1">
      <alignment horizontal="right" vertical="center"/>
    </xf>
    <xf numFmtId="0" fontId="26" fillId="0" borderId="41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/>
    </xf>
    <xf numFmtId="168" fontId="26" fillId="0" borderId="14" xfId="0" applyNumberFormat="1" applyFont="1" applyBorder="1" applyAlignment="1">
      <alignment horizontal="center" vertical="center"/>
    </xf>
    <xf numFmtId="168" fontId="26" fillId="0" borderId="41" xfId="0" applyNumberFormat="1" applyFont="1" applyBorder="1" applyAlignment="1">
      <alignment horizontal="center" vertical="center"/>
    </xf>
    <xf numFmtId="168" fontId="26" fillId="0" borderId="11" xfId="0" applyNumberFormat="1" applyFont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E9E3F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123825</xdr:colOff>
      <xdr:row>0</xdr:row>
      <xdr:rowOff>0</xdr:rowOff>
    </xdr:from>
    <xdr:to>
      <xdr:col>35</xdr:col>
      <xdr:colOff>6349</xdr:colOff>
      <xdr:row>2</xdr:row>
      <xdr:rowOff>104775</xdr:rowOff>
    </xdr:to>
    <xdr:pic>
      <xdr:nvPicPr>
        <xdr:cNvPr id="17" name="16 Resim" descr="kaya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9675" y="0"/>
          <a:ext cx="1714499" cy="4857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200025</xdr:colOff>
          <xdr:row>0</xdr:row>
          <xdr:rowOff>28575</xdr:rowOff>
        </xdr:from>
        <xdr:to>
          <xdr:col>40</xdr:col>
          <xdr:colOff>133350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Tam K.D.V</a:t>
              </a:r>
              <a:endParaRPr lang="tr-T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200025</xdr:colOff>
          <xdr:row>1</xdr:row>
          <xdr:rowOff>57150</xdr:rowOff>
        </xdr:from>
        <xdr:to>
          <xdr:col>40</xdr:col>
          <xdr:colOff>142875</xdr:colOff>
          <xdr:row>2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30 TL K.D.V</a:t>
              </a:r>
              <a:endParaRPr lang="tr-T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38100</xdr:rowOff>
        </xdr:from>
        <xdr:to>
          <xdr:col>6</xdr:col>
          <xdr:colOff>200025</xdr:colOff>
          <xdr:row>1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Kiremit Altı Yap</a:t>
              </a:r>
              <a:endParaRPr lang="tr-T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0</xdr:row>
          <xdr:rowOff>47625</xdr:rowOff>
        </xdr:from>
        <xdr:to>
          <xdr:col>11</xdr:col>
          <xdr:colOff>266700</xdr:colOff>
          <xdr:row>1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Tahta Kalınlığı Yap</a:t>
              </a:r>
              <a:endParaRPr lang="tr-T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0</xdr:row>
          <xdr:rowOff>38100</xdr:rowOff>
        </xdr:from>
        <xdr:to>
          <xdr:col>26</xdr:col>
          <xdr:colOff>190500</xdr:colOff>
          <xdr:row>1</xdr:row>
          <xdr:rowOff>57150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Herşeyi Tekrar Sıfırla</a:t>
              </a:r>
              <a:endParaRPr lang="tr-T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257175</xdr:colOff>
          <xdr:row>0</xdr:row>
          <xdr:rowOff>28575</xdr:rowOff>
        </xdr:from>
        <xdr:to>
          <xdr:col>44</xdr:col>
          <xdr:colOff>123825</xdr:colOff>
          <xdr:row>1</xdr:row>
          <xdr:rowOff>19050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K.D.V yok</a:t>
              </a:r>
              <a:endParaRPr lang="tr-T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266700</xdr:colOff>
          <xdr:row>1</xdr:row>
          <xdr:rowOff>57150</xdr:rowOff>
        </xdr:from>
        <xdr:to>
          <xdr:col>44</xdr:col>
          <xdr:colOff>123825</xdr:colOff>
          <xdr:row>2</xdr:row>
          <xdr:rowOff>47625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Yarım K.D.V</a:t>
              </a:r>
            </a:p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Yarım K.D.V</a:t>
              </a:r>
              <a:endParaRPr lang="tr-T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1" enableFormatConditionsCalculation="0">
    <tabColor indexed="12"/>
  </sheetPr>
  <dimension ref="A1:BH60"/>
  <sheetViews>
    <sheetView showGridLines="0" tabSelected="1" workbookViewId="0">
      <selection activeCell="H6" sqref="H6"/>
    </sheetView>
  </sheetViews>
  <sheetFormatPr defaultRowHeight="15" customHeight="1"/>
  <cols>
    <col min="1" max="1" width="2.140625" style="61" customWidth="1"/>
    <col min="2" max="2" width="1.5703125" style="1" customWidth="1"/>
    <col min="3" max="3" width="2.85546875" style="36" customWidth="1"/>
    <col min="4" max="4" width="3.140625" style="10" customWidth="1"/>
    <col min="5" max="5" width="5.7109375" style="36" customWidth="1"/>
    <col min="6" max="6" width="4" style="36" customWidth="1"/>
    <col min="7" max="7" width="3.85546875" style="36" customWidth="1"/>
    <col min="8" max="8" width="4.5703125" style="36" customWidth="1"/>
    <col min="9" max="9" width="4.7109375" style="36" customWidth="1"/>
    <col min="10" max="12" width="4.28515625" style="36" customWidth="1"/>
    <col min="13" max="13" width="0.7109375" style="36" customWidth="1"/>
    <col min="14" max="14" width="3" style="36" customWidth="1"/>
    <col min="15" max="15" width="2.7109375" style="36" customWidth="1"/>
    <col min="16" max="16" width="0.7109375" style="36" customWidth="1"/>
    <col min="17" max="17" width="3" style="36" customWidth="1"/>
    <col min="18" max="18" width="2.7109375" style="36" customWidth="1"/>
    <col min="19" max="19" width="0.7109375" style="36" customWidth="1"/>
    <col min="20" max="20" width="3" style="36" customWidth="1"/>
    <col min="21" max="21" width="2.5703125" style="36" customWidth="1"/>
    <col min="22" max="22" width="0.5703125" style="36" customWidth="1"/>
    <col min="23" max="23" width="3" style="36" hidden="1" customWidth="1"/>
    <col min="24" max="24" width="2.7109375" style="36" hidden="1" customWidth="1"/>
    <col min="25" max="25" width="0.7109375" style="36" customWidth="1"/>
    <col min="26" max="26" width="3" style="36" customWidth="1"/>
    <col min="27" max="27" width="3" style="36" bestFit="1" customWidth="1"/>
    <col min="28" max="28" width="0.7109375" style="36" customWidth="1"/>
    <col min="29" max="29" width="3.140625" style="36" bestFit="1" customWidth="1"/>
    <col min="30" max="30" width="3" style="36" customWidth="1"/>
    <col min="31" max="31" width="0.7109375" style="36" customWidth="1"/>
    <col min="32" max="33" width="5.7109375" style="36" customWidth="1"/>
    <col min="34" max="34" width="4.7109375" style="36" bestFit="1" customWidth="1"/>
    <col min="35" max="35" width="7.7109375" style="36" customWidth="1"/>
    <col min="36" max="36" width="3.140625" style="75" customWidth="1"/>
    <col min="37" max="37" width="3.140625" style="84" customWidth="1"/>
    <col min="38" max="38" width="5" style="75" customWidth="1"/>
    <col min="39" max="39" width="4.7109375" style="75" customWidth="1"/>
    <col min="40" max="40" width="1.85546875" style="75" customWidth="1"/>
    <col min="41" max="42" width="4.7109375" style="75" customWidth="1"/>
    <col min="43" max="43" width="1.7109375" style="84" customWidth="1"/>
    <col min="44" max="46" width="4.7109375" style="84" customWidth="1"/>
    <col min="47" max="49" width="9.140625" style="1"/>
    <col min="50" max="50" width="9.140625" style="39"/>
    <col min="51" max="51" width="1.85546875" style="62" customWidth="1"/>
    <col min="52" max="52" width="6.140625" style="1" customWidth="1"/>
    <col min="53" max="53" width="4.140625" style="1" customWidth="1"/>
    <col min="54" max="16384" width="9.140625" style="1"/>
  </cols>
  <sheetData>
    <row r="1" spans="3:60" ht="15" customHeight="1">
      <c r="P1" s="38"/>
      <c r="Q1" s="138"/>
      <c r="R1" s="138"/>
      <c r="S1" s="138"/>
      <c r="Y1" s="36">
        <v>0.4</v>
      </c>
      <c r="AB1" s="36">
        <v>0.4</v>
      </c>
      <c r="AE1" s="36">
        <v>0.4</v>
      </c>
    </row>
    <row r="2" spans="3:60" ht="15" customHeight="1">
      <c r="AG2" s="139"/>
      <c r="AH2" s="139"/>
      <c r="AI2" s="139"/>
    </row>
    <row r="3" spans="3:60" ht="15" customHeight="1">
      <c r="D3" s="128" t="s">
        <v>5</v>
      </c>
      <c r="E3" s="128"/>
      <c r="F3" s="143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5"/>
      <c r="AD3" s="59"/>
    </row>
    <row r="4" spans="3:60" ht="12.75" customHeight="1">
      <c r="C4" s="133"/>
      <c r="D4" s="133"/>
      <c r="AF4" s="35" t="s">
        <v>9</v>
      </c>
      <c r="AG4" s="140">
        <f ca="1">NOW()</f>
        <v>40939.610106365741</v>
      </c>
      <c r="AH4" s="141"/>
      <c r="AI4" s="142"/>
      <c r="AJ4" s="86"/>
      <c r="AK4" s="86"/>
      <c r="AL4" s="98" t="s">
        <v>47</v>
      </c>
      <c r="AM4" s="99"/>
      <c r="AN4" s="93"/>
      <c r="AO4" s="98" t="s">
        <v>47</v>
      </c>
      <c r="AP4" s="99"/>
      <c r="AQ4" s="93"/>
      <c r="AR4" s="98" t="s">
        <v>48</v>
      </c>
      <c r="AS4" s="99"/>
      <c r="AT4" s="93"/>
      <c r="AU4" s="148">
        <f>AG19*AX4/1000</f>
        <v>0</v>
      </c>
      <c r="AV4" s="149"/>
      <c r="AW4" s="63" t="s">
        <v>43</v>
      </c>
      <c r="AX4" s="69">
        <v>600</v>
      </c>
      <c r="AY4" s="150" t="s">
        <v>45</v>
      </c>
      <c r="AZ4" s="151"/>
    </row>
    <row r="5" spans="3:60" ht="15" customHeight="1">
      <c r="C5" s="134">
        <f ca="1">AG4</f>
        <v>40939.610106365741</v>
      </c>
      <c r="D5" s="135"/>
      <c r="E5" s="12" t="s">
        <v>0</v>
      </c>
      <c r="F5" s="12">
        <v>5</v>
      </c>
      <c r="G5" s="12">
        <v>8</v>
      </c>
      <c r="H5" s="12">
        <v>10</v>
      </c>
      <c r="I5" s="12">
        <v>12</v>
      </c>
      <c r="J5" s="12">
        <v>15</v>
      </c>
      <c r="K5" s="12">
        <v>18</v>
      </c>
      <c r="L5" s="7">
        <v>20</v>
      </c>
      <c r="M5" s="4"/>
      <c r="N5" s="14">
        <v>5</v>
      </c>
      <c r="O5" s="13">
        <v>10</v>
      </c>
      <c r="P5" s="26"/>
      <c r="Q5" s="14">
        <v>10</v>
      </c>
      <c r="R5" s="13">
        <v>10</v>
      </c>
      <c r="S5" s="26"/>
      <c r="T5" s="14">
        <v>8</v>
      </c>
      <c r="U5" s="13">
        <v>8</v>
      </c>
      <c r="V5" s="26"/>
      <c r="W5" s="14">
        <v>8</v>
      </c>
      <c r="X5" s="13">
        <v>10</v>
      </c>
      <c r="Y5" s="26"/>
      <c r="Z5" s="14">
        <v>10</v>
      </c>
      <c r="AA5" s="13">
        <v>15</v>
      </c>
      <c r="AB5" s="26"/>
      <c r="AC5" s="14">
        <v>5</v>
      </c>
      <c r="AD5" s="13">
        <v>15</v>
      </c>
      <c r="AE5" s="4"/>
      <c r="AF5" s="11" t="s">
        <v>1</v>
      </c>
      <c r="AG5" s="11" t="s">
        <v>7</v>
      </c>
      <c r="AH5" s="34" t="s">
        <v>12</v>
      </c>
      <c r="AI5" s="11" t="s">
        <v>6</v>
      </c>
      <c r="AJ5" s="4"/>
      <c r="AK5" s="4"/>
      <c r="AL5" s="90">
        <v>4.3</v>
      </c>
      <c r="AM5" s="91">
        <v>9.3000000000000007</v>
      </c>
      <c r="AN5" s="92"/>
      <c r="AO5" s="90">
        <v>9.3000000000000007</v>
      </c>
      <c r="AP5" s="91">
        <v>9.3000000000000007</v>
      </c>
      <c r="AQ5" s="92"/>
      <c r="AR5" s="96">
        <v>2.2999999999999998</v>
      </c>
      <c r="AS5" s="97"/>
      <c r="AT5" s="92"/>
      <c r="AU5" s="27" t="s">
        <v>10</v>
      </c>
      <c r="AV5" s="40" t="s">
        <v>30</v>
      </c>
      <c r="AW5" s="27" t="s">
        <v>11</v>
      </c>
    </row>
    <row r="6" spans="3:60" ht="15" customHeight="1" thickBot="1">
      <c r="C6" s="8">
        <v>1</v>
      </c>
      <c r="D6" s="58">
        <v>26</v>
      </c>
      <c r="E6" s="16">
        <v>300</v>
      </c>
      <c r="F6" s="17"/>
      <c r="G6" s="17"/>
      <c r="H6" s="17"/>
      <c r="I6" s="17"/>
      <c r="J6" s="17"/>
      <c r="K6" s="17"/>
      <c r="L6" s="17"/>
      <c r="M6" s="18"/>
      <c r="N6" s="136"/>
      <c r="O6" s="137"/>
      <c r="P6" s="19"/>
      <c r="Q6" s="129"/>
      <c r="R6" s="130"/>
      <c r="S6" s="19"/>
      <c r="T6" s="136"/>
      <c r="U6" s="137"/>
      <c r="V6" s="19"/>
      <c r="W6" s="136"/>
      <c r="X6" s="137"/>
      <c r="Y6" s="19"/>
      <c r="Z6" s="136"/>
      <c r="AA6" s="137"/>
      <c r="AB6" s="19"/>
      <c r="AC6" s="136"/>
      <c r="AD6" s="137"/>
      <c r="AE6" s="20"/>
      <c r="AF6" s="21" t="str">
        <f>IF(SUM(F6:AD6)&gt;0,SUM(F6:AD6),"")</f>
        <v/>
      </c>
      <c r="AG6" s="22">
        <v>420</v>
      </c>
      <c r="AH6" s="22">
        <f>AG6*1.18-AG6</f>
        <v>75.599999999999966</v>
      </c>
      <c r="AI6" s="15">
        <f>(F5*D6*E6*F6/10000)+(G5*D6*E6*G6/10000)+(H5*H6*D6*E6/10000)+(I5*I6*D6*E6/10000)+(J5*D6*E6*J6/10000)+(K5*D6*K6*E6/10000)+(L5*D6*L6*E6/10000)+(N5*O5*N6*E6/1000)+(Q5*R5*Q6*E6/1000)+(T5*U5*E6*T6/1000)+(AC5*AD5*E6*AC6/1000)+(W5*X5*W6*E6/1000)+(Z5*AA5*Z6*E6/1000)</f>
        <v>0</v>
      </c>
      <c r="AJ6" s="87"/>
      <c r="AK6" s="87"/>
      <c r="AL6" s="94" t="str">
        <f>IF(N6&lt;&gt;"",AG6*(N5*O5)/(AL5*AM5),"")</f>
        <v/>
      </c>
      <c r="AM6" s="95"/>
      <c r="AN6" s="19"/>
      <c r="AO6" s="94" t="str">
        <f>IF(Q6&lt;&gt;"",AG6*Q5*R5/(AO5*AP5),"")</f>
        <v/>
      </c>
      <c r="AP6" s="95"/>
      <c r="AQ6" s="19"/>
      <c r="AR6" s="94" t="str">
        <f>IF(SUM(F6:L6)&lt;&gt;0,AG6*(D6/AR5)/10,"")</f>
        <v/>
      </c>
      <c r="AS6" s="95"/>
      <c r="AT6" s="19"/>
      <c r="AU6" s="30" t="str">
        <f>IF(AI6&gt;1,(F5*E6*F6/10000)+(G5*E6*G6/10000)+(H5*H6*E6/10000)+(I5*I6*E6/10000)+(J5*E6*J6/10000)+(K5*K6*E6/10000)+(L5*L6*E6/10000),"")</f>
        <v/>
      </c>
      <c r="AV6" s="29" t="str">
        <f t="shared" ref="AV6:AV17" si="0">IF(AI6&gt;0,(E6*F6/100)+(E6*G6/100)+(E6*H6/100)+(E6*I6/100)+(E6*J6/100)+(E6*K6/100)+(E6*L6/100)+(E6*N6/100)+(E6*Q6/100)+(E6*T6/100)+(E6*Y6/100)+(E6*AB6/100),"")</f>
        <v/>
      </c>
      <c r="AW6" s="28" t="str">
        <f t="shared" ref="AW6:AW17" si="1">IF(AI6&gt;0,AU6*0.77,"")</f>
        <v/>
      </c>
      <c r="AX6" s="41"/>
      <c r="AY6" s="41"/>
      <c r="BA6" s="85"/>
      <c r="BC6" s="40" t="s">
        <v>13</v>
      </c>
    </row>
    <row r="7" spans="3:60" ht="15" customHeight="1">
      <c r="C7" s="8">
        <v>2</v>
      </c>
      <c r="D7" s="58">
        <v>26</v>
      </c>
      <c r="E7" s="16">
        <v>300</v>
      </c>
      <c r="F7" s="17"/>
      <c r="G7" s="17"/>
      <c r="H7" s="17"/>
      <c r="I7" s="17"/>
      <c r="J7" s="17"/>
      <c r="K7" s="17"/>
      <c r="L7" s="17"/>
      <c r="M7" s="18"/>
      <c r="N7" s="106"/>
      <c r="O7" s="107"/>
      <c r="P7" s="19"/>
      <c r="Q7" s="131"/>
      <c r="R7" s="132"/>
      <c r="S7" s="19"/>
      <c r="T7" s="106"/>
      <c r="U7" s="107"/>
      <c r="V7" s="23"/>
      <c r="W7" s="106"/>
      <c r="X7" s="107"/>
      <c r="Y7" s="23"/>
      <c r="Z7" s="106"/>
      <c r="AA7" s="107"/>
      <c r="AB7" s="19"/>
      <c r="AC7" s="106"/>
      <c r="AD7" s="107"/>
      <c r="AE7" s="20"/>
      <c r="AF7" s="21" t="str">
        <f>IF(SUM(F7:AD7)&gt;0,SUM(F7:AD7),"")</f>
        <v/>
      </c>
      <c r="AG7" s="22">
        <v>420</v>
      </c>
      <c r="AH7" s="22">
        <f t="shared" ref="AH7:AH17" si="2">AG7*1.18-AG7</f>
        <v>75.599999999999966</v>
      </c>
      <c r="AI7" s="15">
        <f>(F5*D7*E7*F7/10000)+(G5*D7*E7*G7/10000)+(H5*H7*D7*E7/10000)+(I5*I7*D7*E7/10000)+(J5*D7*E7*J7/10000)+(K5*D7*K7*E7/10000)+(L5*D7*L7*E7/10000)+(N5*O5*N7*E7/1000)+(Q5*R5*Q7*E7/1000)+(T5*U5*E7*T7/1000)+(AC5*AD5*E7*AC7/1000)+(W5*X5*W7*E7/1000)+(Z5*AA5*Z7*E7/1000)</f>
        <v>0</v>
      </c>
      <c r="AJ7" s="87"/>
      <c r="AK7" s="87"/>
      <c r="AL7" s="94" t="str">
        <f>IF(N7&lt;&gt;"",AG7*(N5*O5)/(AL5*AM5),"")</f>
        <v/>
      </c>
      <c r="AM7" s="95"/>
      <c r="AN7" s="19"/>
      <c r="AO7" s="94" t="str">
        <f>IF(Q7&lt;&gt;"",AG7*Q5*R5/(AO5*AP5),"")</f>
        <v/>
      </c>
      <c r="AP7" s="95"/>
      <c r="AQ7" s="19"/>
      <c r="AR7" s="94" t="str">
        <f>IF(SUM(F7:L7)&lt;&gt;0,AG7*(D7/AR5)/10,"")</f>
        <v/>
      </c>
      <c r="AS7" s="95"/>
      <c r="AT7" s="19"/>
      <c r="AU7" s="30" t="str">
        <f>IF(AI7&gt;0,(F5*E7*F7/10000)+(G5*E7*G7/10000)+(H5*H7*E7/10000)+(I5*I7*E7/10000)+(J5*E7*J7/10000)+(K5*K7*E7/10000)+(L5*L7*E7/10000),"")</f>
        <v/>
      </c>
      <c r="AV7" s="29" t="str">
        <f t="shared" si="0"/>
        <v/>
      </c>
      <c r="AW7" s="28" t="str">
        <f t="shared" si="1"/>
        <v/>
      </c>
      <c r="AX7" s="41"/>
      <c r="AY7" s="41"/>
      <c r="BA7" s="85"/>
      <c r="BC7" s="55"/>
      <c r="BD7" s="45">
        <v>8</v>
      </c>
      <c r="BE7" s="45">
        <v>2.6</v>
      </c>
      <c r="BF7" s="45">
        <v>300</v>
      </c>
      <c r="BG7" s="49" t="str">
        <f>IF(BC7&gt;0,BC7/(BD7*BE7*BF7/1000),"")</f>
        <v/>
      </c>
      <c r="BH7" s="50" t="s">
        <v>1</v>
      </c>
    </row>
    <row r="8" spans="3:60" ht="15" customHeight="1">
      <c r="C8" s="8">
        <v>3</v>
      </c>
      <c r="D8" s="58">
        <v>26</v>
      </c>
      <c r="E8" s="16">
        <v>300</v>
      </c>
      <c r="F8" s="17"/>
      <c r="G8" s="17"/>
      <c r="H8" s="17"/>
      <c r="I8" s="17"/>
      <c r="J8" s="17"/>
      <c r="K8" s="17"/>
      <c r="L8" s="17"/>
      <c r="M8" s="18"/>
      <c r="N8" s="106"/>
      <c r="O8" s="107"/>
      <c r="P8" s="19"/>
      <c r="Q8" s="131"/>
      <c r="R8" s="132"/>
      <c r="S8" s="19"/>
      <c r="T8" s="106"/>
      <c r="U8" s="107"/>
      <c r="V8" s="23"/>
      <c r="W8" s="106"/>
      <c r="X8" s="107"/>
      <c r="Y8" s="23"/>
      <c r="Z8" s="106"/>
      <c r="AA8" s="107"/>
      <c r="AB8" s="19"/>
      <c r="AC8" s="106"/>
      <c r="AD8" s="107"/>
      <c r="AE8" s="20"/>
      <c r="AF8" s="21" t="str">
        <f t="shared" ref="AF8:AF17" si="3">IF(SUM(F8:AD8)&gt;0,SUM(F8:AD8),"")</f>
        <v/>
      </c>
      <c r="AG8" s="22">
        <v>420</v>
      </c>
      <c r="AH8" s="22">
        <f t="shared" si="2"/>
        <v>75.599999999999966</v>
      </c>
      <c r="AI8" s="15">
        <f>(F5*D8*E8*F8/10000)+(G5*D8*E8*G8/10000)+(H5*H8*D8*E8/10000)+(I5*I8*D8*E8/10000)+(J5*D8*E8*J8/10000)+(K5*D8*K8*E8/10000)+(L5*D8*L8*E8/10000)+(N5*O5*N8*E8/1000)+(Q5*R5*Q8*E8/1000)+(T5*U5*E8*T8/1000)+(AC5*AD5*E8*AC8/1000)+(W5*X5*W8*E8/1000)+(Z5*AA5*Z8*E8/1000)</f>
        <v>0</v>
      </c>
      <c r="AJ8" s="87"/>
      <c r="AK8" s="87"/>
      <c r="AL8" s="94" t="str">
        <f>IF(N8&lt;&gt;"",AG8*(N5*O5)/(AL5*AM5),"")</f>
        <v/>
      </c>
      <c r="AM8" s="95"/>
      <c r="AN8" s="19"/>
      <c r="AO8" s="94" t="str">
        <f>IF(Q8&lt;&gt;"",AG8*Q5*R5/(AO5*AP5),"")</f>
        <v/>
      </c>
      <c r="AP8" s="95"/>
      <c r="AQ8" s="19"/>
      <c r="AR8" s="94" t="str">
        <f>IF(SUM(F8:L8)&lt;&gt;0,AG8*(D8/AR5)/10,"")</f>
        <v/>
      </c>
      <c r="AS8" s="95"/>
      <c r="AT8" s="19"/>
      <c r="AU8" s="30" t="str">
        <f>IF(AI8&gt;0,(F5*E8*F8/10000)+(G5*E8*G8/10000)+(H5*H8*E8/10000)+(I5*I8*E8/10000)+(J5*E8*J8/10000)+(K5*K8*E8/10000)+(L5*L8*E8/10000),"")</f>
        <v/>
      </c>
      <c r="AV8" s="29" t="str">
        <f t="shared" si="0"/>
        <v/>
      </c>
      <c r="AW8" s="28" t="str">
        <f t="shared" si="1"/>
        <v/>
      </c>
      <c r="AX8" s="41"/>
      <c r="AY8" s="41"/>
      <c r="BA8" s="85"/>
      <c r="BC8" s="56">
        <v>2000</v>
      </c>
      <c r="BD8" s="46">
        <v>10</v>
      </c>
      <c r="BE8" s="46">
        <v>2.6</v>
      </c>
      <c r="BF8" s="46">
        <v>300</v>
      </c>
      <c r="BG8" s="51">
        <f t="shared" ref="BG8:BG25" si="4">IF(BC8&gt;0,BC8/(BD8*BE8*BF8/1000),"")</f>
        <v>256.41025641025641</v>
      </c>
      <c r="BH8" s="52" t="s">
        <v>1</v>
      </c>
    </row>
    <row r="9" spans="3:60" ht="15" customHeight="1">
      <c r="C9" s="8">
        <v>4</v>
      </c>
      <c r="D9" s="58">
        <v>26</v>
      </c>
      <c r="E9" s="16">
        <v>300</v>
      </c>
      <c r="F9" s="17"/>
      <c r="G9" s="17"/>
      <c r="H9" s="17"/>
      <c r="I9" s="17"/>
      <c r="J9" s="17"/>
      <c r="K9" s="17"/>
      <c r="L9" s="17"/>
      <c r="M9" s="18"/>
      <c r="N9" s="106"/>
      <c r="O9" s="107"/>
      <c r="P9" s="19"/>
      <c r="Q9" s="131"/>
      <c r="R9" s="132"/>
      <c r="S9" s="19"/>
      <c r="T9" s="106"/>
      <c r="U9" s="107"/>
      <c r="V9" s="23"/>
      <c r="W9" s="106"/>
      <c r="X9" s="107"/>
      <c r="Y9" s="23"/>
      <c r="Z9" s="106"/>
      <c r="AA9" s="107"/>
      <c r="AB9" s="19"/>
      <c r="AC9" s="106"/>
      <c r="AD9" s="107"/>
      <c r="AE9" s="20"/>
      <c r="AF9" s="21" t="str">
        <f t="shared" si="3"/>
        <v/>
      </c>
      <c r="AG9" s="22">
        <v>420</v>
      </c>
      <c r="AH9" s="22">
        <f t="shared" si="2"/>
        <v>75.599999999999966</v>
      </c>
      <c r="AI9" s="15">
        <f>(F5*D9*E9*F9/10000)+(G5*D9*E9*G9/10000)+(H5*H9*D9*E9/10000)+(I5*I9*D9*E9/10000)+(J5*D9*E9*J9/10000)+(K5*D9*K9*E9/10000)+(L5*D9*L9*E9/10000)+(N5*O5*N9*E9/1000)+(Q5*R5*Q9*E9/1000)+(T5*U5*E9*T9/1000)+(AC5*AD5*E9*AC9/1000)+(W5*X5*W9*E9/1000)+(Z5*AA5*Z9*E9/1000)</f>
        <v>0</v>
      </c>
      <c r="AJ9" s="87"/>
      <c r="AK9" s="87"/>
      <c r="AL9" s="94" t="str">
        <f>IF(N9&lt;&gt;"",AG9*(N5*O5)/(AL5*AM5),"")</f>
        <v/>
      </c>
      <c r="AM9" s="95"/>
      <c r="AN9" s="19"/>
      <c r="AO9" s="94" t="str">
        <f>IF(Q9&lt;&gt;"",AG9*Q5*R5/(AO5*AP5),"")</f>
        <v/>
      </c>
      <c r="AP9" s="95"/>
      <c r="AQ9" s="19"/>
      <c r="AR9" s="94" t="str">
        <f>IF(SUM(F9:L9)&lt;&gt;0,AG9*(D9/AR5)/10,"")</f>
        <v/>
      </c>
      <c r="AS9" s="95"/>
      <c r="AT9" s="19"/>
      <c r="AU9" s="30" t="str">
        <f>IF(AI9&gt;0,(F5*E9*F9/10000)+(G5*E9*G9/10000)+(H5*H9*E9/10000)+(I5*I9*E9/10000)+(J5*E9*J9/10000)+(K5*K9*E9/10000)+(L5*L9*E9/10000),"")</f>
        <v/>
      </c>
      <c r="AV9" s="29" t="str">
        <f t="shared" si="0"/>
        <v/>
      </c>
      <c r="AW9" s="28" t="str">
        <f t="shared" si="1"/>
        <v/>
      </c>
      <c r="AX9" s="41"/>
      <c r="AY9" s="41"/>
      <c r="BA9" s="85"/>
      <c r="BC9" s="56">
        <v>2000</v>
      </c>
      <c r="BD9" s="46">
        <v>12</v>
      </c>
      <c r="BE9" s="46">
        <v>2.6</v>
      </c>
      <c r="BF9" s="46">
        <v>300</v>
      </c>
      <c r="BG9" s="51">
        <f t="shared" si="4"/>
        <v>213.67521367521368</v>
      </c>
      <c r="BH9" s="52" t="s">
        <v>1</v>
      </c>
    </row>
    <row r="10" spans="3:60" ht="15" customHeight="1">
      <c r="C10" s="8">
        <v>5</v>
      </c>
      <c r="D10" s="58">
        <v>26</v>
      </c>
      <c r="E10" s="16">
        <v>300</v>
      </c>
      <c r="F10" s="17"/>
      <c r="G10" s="17"/>
      <c r="H10" s="17"/>
      <c r="I10" s="17"/>
      <c r="J10" s="17"/>
      <c r="K10" s="17"/>
      <c r="L10" s="17"/>
      <c r="M10" s="18"/>
      <c r="N10" s="106"/>
      <c r="O10" s="107"/>
      <c r="P10" s="19"/>
      <c r="Q10" s="131"/>
      <c r="R10" s="132"/>
      <c r="S10" s="19"/>
      <c r="T10" s="106"/>
      <c r="U10" s="107"/>
      <c r="V10" s="23"/>
      <c r="W10" s="106"/>
      <c r="X10" s="107"/>
      <c r="Y10" s="23"/>
      <c r="Z10" s="106"/>
      <c r="AA10" s="107"/>
      <c r="AB10" s="19"/>
      <c r="AC10" s="106"/>
      <c r="AD10" s="107"/>
      <c r="AE10" s="20"/>
      <c r="AF10" s="21" t="str">
        <f t="shared" si="3"/>
        <v/>
      </c>
      <c r="AG10" s="22">
        <v>420</v>
      </c>
      <c r="AH10" s="22">
        <f t="shared" si="2"/>
        <v>75.599999999999966</v>
      </c>
      <c r="AI10" s="15">
        <f>(F5*D10*E10*F10/10000)+(G5*D10*E10*G10/10000)+(H5*H10*D10*E10/10000)+(I5*I10*D10*E10/10000)+(J5*D10*E10*J10/10000)+(K5*D10*K10*E10/10000)+(L5*D10*L10*E10/10000)+(N5*O5*N10*E10/1000)+(Q5*R5*Q10*E10/1000)+(T5*U5*E10*T10/1000)+(AC5*AD5*E10*AC10/1000)+(W5*X5*W10*E10/1000)+(Z5*AA5*Z10*E10/1000)</f>
        <v>0</v>
      </c>
      <c r="AJ10" s="87"/>
      <c r="AK10" s="87"/>
      <c r="AL10" s="94" t="str">
        <f>IF(N10&lt;&gt;"",AG10*(N5*O5)/(AL5*AM5),"")</f>
        <v/>
      </c>
      <c r="AM10" s="95"/>
      <c r="AN10" s="19"/>
      <c r="AO10" s="94" t="str">
        <f>IF(Q10&lt;&gt;"",AG10*Q5*R5/(AO5*AP5),"")</f>
        <v/>
      </c>
      <c r="AP10" s="95"/>
      <c r="AQ10" s="19"/>
      <c r="AR10" s="94" t="str">
        <f>IF(SUM(F10:L10)&lt;&gt;0,AG10*(D10/AR5)/10,"")</f>
        <v/>
      </c>
      <c r="AS10" s="95"/>
      <c r="AT10" s="19"/>
      <c r="AU10" s="30" t="str">
        <f>IF(AI10&gt;0,(F5*E10*F10/10000)+(G5*E10*G10/10000)+(H5*H10*E10/10000)+(I5*I10*E10/10000)+(J5*E10*J10/10000)+(K5*K10*E10/10000)+(L5*L10*E10/10000),"")</f>
        <v/>
      </c>
      <c r="AV10" s="29" t="str">
        <f t="shared" si="0"/>
        <v/>
      </c>
      <c r="AW10" s="28" t="str">
        <f t="shared" si="1"/>
        <v/>
      </c>
      <c r="AX10" s="41"/>
      <c r="AY10" s="41"/>
      <c r="BA10" s="85"/>
      <c r="BC10" s="56">
        <v>2000</v>
      </c>
      <c r="BD10" s="46">
        <v>15</v>
      </c>
      <c r="BE10" s="46">
        <v>2.6</v>
      </c>
      <c r="BF10" s="46">
        <v>300</v>
      </c>
      <c r="BG10" s="51">
        <f t="shared" si="4"/>
        <v>170.94017094017096</v>
      </c>
      <c r="BH10" s="52" t="s">
        <v>1</v>
      </c>
    </row>
    <row r="11" spans="3:60" ht="15" customHeight="1">
      <c r="C11" s="8">
        <v>6</v>
      </c>
      <c r="D11" s="58">
        <v>26</v>
      </c>
      <c r="E11" s="16">
        <v>300</v>
      </c>
      <c r="F11" s="17"/>
      <c r="G11" s="17"/>
      <c r="H11" s="17"/>
      <c r="I11" s="17"/>
      <c r="J11" s="17"/>
      <c r="K11" s="17"/>
      <c r="L11" s="17"/>
      <c r="M11" s="18"/>
      <c r="N11" s="106"/>
      <c r="O11" s="107"/>
      <c r="P11" s="19"/>
      <c r="Q11" s="131"/>
      <c r="R11" s="132"/>
      <c r="S11" s="19"/>
      <c r="T11" s="106"/>
      <c r="U11" s="107"/>
      <c r="V11" s="23"/>
      <c r="W11" s="106"/>
      <c r="X11" s="107"/>
      <c r="Y11" s="23"/>
      <c r="Z11" s="106"/>
      <c r="AA11" s="107"/>
      <c r="AB11" s="19"/>
      <c r="AC11" s="106"/>
      <c r="AD11" s="107"/>
      <c r="AE11" s="20"/>
      <c r="AF11" s="21" t="str">
        <f t="shared" si="3"/>
        <v/>
      </c>
      <c r="AG11" s="22">
        <v>420</v>
      </c>
      <c r="AH11" s="22">
        <f t="shared" si="2"/>
        <v>75.599999999999966</v>
      </c>
      <c r="AI11" s="15">
        <f>(F5*D11*E11*F11/10000)+(G5*D11*E11*G11/10000)+(H5*H11*D11*E11/10000)+(I5*I11*D11*E11/10000)+(J5*D11*E11*J11/10000)+(K5*D11*K11*E11/10000)+(L5*D11*L11*E11/10000)+(N5*O5*N11*E11/1000)+(Q5*R5*Q11*E11/1000)+(T5*U5*E11*T11/1000)+(AC5*AD5*E11*AC11/1000)+(W5*X5*W11*E11/1000)+(Z5*AA5*Z11*E11/1000)</f>
        <v>0</v>
      </c>
      <c r="AJ11" s="87"/>
      <c r="AK11" s="87"/>
      <c r="AL11" s="94" t="str">
        <f>IF(N11&lt;&gt;"",AG11*(N5*O5)/(AL5*AM5),"")</f>
        <v/>
      </c>
      <c r="AM11" s="95"/>
      <c r="AN11" s="19"/>
      <c r="AO11" s="94" t="str">
        <f>IF(Q11&lt;&gt;"",AG11*Q5*R5/(AO5*AP5),"")</f>
        <v/>
      </c>
      <c r="AP11" s="95"/>
      <c r="AQ11" s="19"/>
      <c r="AR11" s="94" t="str">
        <f>IF(SUM(F11:L11)&lt;&gt;0,AG11*(D11/AR5)/10,"")</f>
        <v/>
      </c>
      <c r="AS11" s="95"/>
      <c r="AT11" s="19"/>
      <c r="AU11" s="30" t="str">
        <f>IF(AI11&gt;0,(F5*E11*F11/10000)+(G5*E11*G11/10000)+(H5*H11*E11/10000)+(I5*I11*E11/10000)+(J5*E11*J11/10000)+(K5*K11*E11/10000)+(L5*L11*E11/10000),"")</f>
        <v/>
      </c>
      <c r="AV11" s="29" t="str">
        <f t="shared" si="0"/>
        <v/>
      </c>
      <c r="AW11" s="28" t="str">
        <f t="shared" si="1"/>
        <v/>
      </c>
      <c r="AX11" s="41"/>
      <c r="AY11" s="41"/>
      <c r="BA11" s="85"/>
      <c r="BC11" s="56">
        <v>2000</v>
      </c>
      <c r="BD11" s="46">
        <v>18</v>
      </c>
      <c r="BE11" s="46">
        <v>2.6</v>
      </c>
      <c r="BF11" s="46">
        <v>300</v>
      </c>
      <c r="BG11" s="51">
        <f t="shared" si="4"/>
        <v>142.45014245014244</v>
      </c>
      <c r="BH11" s="52" t="s">
        <v>1</v>
      </c>
    </row>
    <row r="12" spans="3:60" ht="15" customHeight="1">
      <c r="C12" s="8">
        <v>7</v>
      </c>
      <c r="D12" s="58">
        <v>26</v>
      </c>
      <c r="E12" s="16">
        <v>300</v>
      </c>
      <c r="F12" s="17"/>
      <c r="G12" s="17"/>
      <c r="H12" s="17"/>
      <c r="I12" s="17"/>
      <c r="J12" s="17"/>
      <c r="K12" s="17"/>
      <c r="L12" s="17"/>
      <c r="M12" s="18"/>
      <c r="N12" s="106"/>
      <c r="O12" s="107"/>
      <c r="P12" s="19"/>
      <c r="Q12" s="131"/>
      <c r="R12" s="132"/>
      <c r="S12" s="19"/>
      <c r="T12" s="106"/>
      <c r="U12" s="107"/>
      <c r="V12" s="23"/>
      <c r="W12" s="106"/>
      <c r="X12" s="107"/>
      <c r="Y12" s="23"/>
      <c r="Z12" s="106"/>
      <c r="AA12" s="107"/>
      <c r="AB12" s="19"/>
      <c r="AC12" s="106"/>
      <c r="AD12" s="107"/>
      <c r="AE12" s="20"/>
      <c r="AF12" s="21" t="str">
        <f t="shared" si="3"/>
        <v/>
      </c>
      <c r="AG12" s="22">
        <v>420</v>
      </c>
      <c r="AH12" s="22">
        <f t="shared" si="2"/>
        <v>75.599999999999966</v>
      </c>
      <c r="AI12" s="15">
        <f>(F5*D12*E12*F12/10000)+(G5*D12*E12*G12/10000)+(H5*H12*D12*E12/10000)+(I5*I12*D12*E12/10000)+(J5*D12*E12*J12/10000)+(K5*D12*K12*E12/10000)+(L5*D12*L12*E12/10000)+(N5*O5*N12*E12/1000)+(Q5*R5*Q12*E12/1000)+(T5*U5*E12*T12/1000)+(AC5*AD5*E12*AC12/1000)+(W5*X5*W12*E12/1000)+(Z5*AA5*Z12*E12/1000)</f>
        <v>0</v>
      </c>
      <c r="AJ12" s="87"/>
      <c r="AK12" s="87"/>
      <c r="AL12" s="94" t="str">
        <f>IF(N12&lt;&gt;"",AG12*(N5*O5)/(AL5*AM5),"")</f>
        <v/>
      </c>
      <c r="AM12" s="95"/>
      <c r="AN12" s="19"/>
      <c r="AO12" s="94" t="str">
        <f>IF(Q12&lt;&gt;"",AG12*Q5*R5/(AO5*AP5),"")</f>
        <v/>
      </c>
      <c r="AP12" s="95"/>
      <c r="AQ12" s="19"/>
      <c r="AR12" s="94" t="str">
        <f>IF(SUM(F12:L12)&lt;&gt;0,AG12*(D12/AR5)/10,"")</f>
        <v/>
      </c>
      <c r="AS12" s="95"/>
      <c r="AT12" s="19"/>
      <c r="AU12" s="30" t="str">
        <f>IF(AI12&gt;0,(F5*E12*F12/10000)+(G5*E12*G12/10000)+(H5*H12*E12/10000)+(I5*I12*E12/10000)+(J5*E12*J12/10000)+(K5*K12*E12/10000)+(L5*L12*E12/10000),"")</f>
        <v/>
      </c>
      <c r="AV12" s="29" t="str">
        <f t="shared" si="0"/>
        <v/>
      </c>
      <c r="AW12" s="28" t="str">
        <f t="shared" si="1"/>
        <v/>
      </c>
      <c r="AX12" s="41"/>
      <c r="AY12" s="41"/>
      <c r="BA12" s="85"/>
      <c r="BC12" s="56">
        <v>2000</v>
      </c>
      <c r="BD12" s="46">
        <v>20</v>
      </c>
      <c r="BE12" s="46">
        <v>2.6</v>
      </c>
      <c r="BF12" s="46">
        <v>300</v>
      </c>
      <c r="BG12" s="51">
        <f t="shared" si="4"/>
        <v>128.2051282051282</v>
      </c>
      <c r="BH12" s="52" t="s">
        <v>1</v>
      </c>
    </row>
    <row r="13" spans="3:60" ht="15" customHeight="1">
      <c r="C13" s="8">
        <v>8</v>
      </c>
      <c r="D13" s="58">
        <v>26</v>
      </c>
      <c r="E13" s="16">
        <v>300</v>
      </c>
      <c r="F13" s="17"/>
      <c r="G13" s="17"/>
      <c r="H13" s="17"/>
      <c r="I13" s="17"/>
      <c r="J13" s="17"/>
      <c r="K13" s="17"/>
      <c r="L13" s="17"/>
      <c r="M13" s="18"/>
      <c r="N13" s="106"/>
      <c r="O13" s="107"/>
      <c r="P13" s="19"/>
      <c r="Q13" s="131"/>
      <c r="R13" s="132"/>
      <c r="S13" s="19"/>
      <c r="T13" s="106"/>
      <c r="U13" s="107"/>
      <c r="V13" s="23"/>
      <c r="W13" s="106"/>
      <c r="X13" s="107"/>
      <c r="Y13" s="23"/>
      <c r="Z13" s="106"/>
      <c r="AA13" s="107"/>
      <c r="AB13" s="19"/>
      <c r="AC13" s="106"/>
      <c r="AD13" s="107"/>
      <c r="AE13" s="20"/>
      <c r="AF13" s="21" t="str">
        <f t="shared" si="3"/>
        <v/>
      </c>
      <c r="AG13" s="22">
        <v>420</v>
      </c>
      <c r="AH13" s="22">
        <f t="shared" si="2"/>
        <v>75.599999999999966</v>
      </c>
      <c r="AI13" s="15">
        <f>(F5*D13*E13*F13/10000)+(G5*D13*E13*G13/10000)+(H5*H13*D13*E13/10000)+(I5*I13*D13*E13/10000)+(J5*D13*E13*J13/10000)+(K5*D13*K13*E13/10000)+(L5*D13*L13*E13/10000)+(N5*O5*N13*E13/1000)+(Q5*R5*Q13*E13/1000)+(T5*U5*E13*T13/1000)+(AC5*AD5*E13*AC13/1000)+(W5*X5*W13*E13/1000)+(Z5*AA5*Z13*E13/1000)</f>
        <v>0</v>
      </c>
      <c r="AJ13" s="87"/>
      <c r="AK13" s="87"/>
      <c r="AL13" s="94" t="str">
        <f>IF(N13&lt;&gt;"",AG13*(N5*O5)/(AL5*AM5),"")</f>
        <v/>
      </c>
      <c r="AM13" s="95"/>
      <c r="AN13" s="19"/>
      <c r="AO13" s="94" t="str">
        <f>IF(Q13&lt;&gt;"",AG13*Q5*R5/(AO5*AP5),"")</f>
        <v/>
      </c>
      <c r="AP13" s="95"/>
      <c r="AQ13" s="19"/>
      <c r="AR13" s="94" t="str">
        <f>IF(SUM(F13:L13)&lt;&gt;0,AG13*(D13/AR5)/10,"")</f>
        <v/>
      </c>
      <c r="AS13" s="95"/>
      <c r="AT13" s="19"/>
      <c r="AU13" s="30" t="str">
        <f>IF(AI13&gt;0,(F5*E13*F13/10000)+(G5*E13*G13/10000)+(H5*H13*E13/10000)+(I5*I13*E13/10000)+(J5*E13*J13/10000)+(K5*K13*E13/10000)+(L5*L13*E13/10000),"")</f>
        <v/>
      </c>
      <c r="AV13" s="29" t="str">
        <f t="shared" si="0"/>
        <v/>
      </c>
      <c r="AW13" s="28" t="str">
        <f t="shared" si="1"/>
        <v/>
      </c>
      <c r="AX13" s="41"/>
      <c r="AY13" s="41"/>
      <c r="BA13" s="85"/>
      <c r="BC13" s="56">
        <v>2000</v>
      </c>
      <c r="BD13" s="47">
        <v>8</v>
      </c>
      <c r="BE13" s="46">
        <v>2.6</v>
      </c>
      <c r="BF13" s="46">
        <v>400</v>
      </c>
      <c r="BG13" s="51">
        <f t="shared" si="4"/>
        <v>240.38461538461539</v>
      </c>
      <c r="BH13" s="52" t="s">
        <v>1</v>
      </c>
    </row>
    <row r="14" spans="3:60" ht="15" customHeight="1">
      <c r="C14" s="8">
        <v>9</v>
      </c>
      <c r="D14" s="58">
        <v>26</v>
      </c>
      <c r="E14" s="16">
        <v>300</v>
      </c>
      <c r="F14" s="17"/>
      <c r="G14" s="17"/>
      <c r="H14" s="17"/>
      <c r="I14" s="17"/>
      <c r="J14" s="17"/>
      <c r="K14" s="17"/>
      <c r="L14" s="17"/>
      <c r="M14" s="18"/>
      <c r="N14" s="106"/>
      <c r="O14" s="107"/>
      <c r="P14" s="19"/>
      <c r="Q14" s="131"/>
      <c r="R14" s="132"/>
      <c r="S14" s="19"/>
      <c r="T14" s="106"/>
      <c r="U14" s="107"/>
      <c r="V14" s="23"/>
      <c r="W14" s="106"/>
      <c r="X14" s="107"/>
      <c r="Y14" s="23"/>
      <c r="Z14" s="106"/>
      <c r="AA14" s="107"/>
      <c r="AB14" s="19"/>
      <c r="AC14" s="106"/>
      <c r="AD14" s="107"/>
      <c r="AE14" s="20"/>
      <c r="AF14" s="21" t="str">
        <f t="shared" si="3"/>
        <v/>
      </c>
      <c r="AG14" s="22">
        <v>420</v>
      </c>
      <c r="AH14" s="22">
        <f t="shared" si="2"/>
        <v>75.599999999999966</v>
      </c>
      <c r="AI14" s="15">
        <f>(F5*D14*E14*F14/10000)+(G5*D14*E14*G14/10000)+(H5*H14*D14*E14/10000)+(I5*I14*D14*E14/10000)+(J5*D14*E14*J14/10000)+(K5*D14*K14*E14/10000)+(L5*D14*L14*E14/10000)+(N5*O5*N14*E14/1000)+(Q5*R5*Q14*E14/1000)+(T5*U5*E14*T14/1000)+(AC5*AD5*E14*AC14/1000)+(W5*X5*W14*E14/1000)+(Z5*AA5*Z14*E14/1000)</f>
        <v>0</v>
      </c>
      <c r="AJ14" s="87"/>
      <c r="AK14" s="87"/>
      <c r="AL14" s="94" t="str">
        <f>IF(N14&lt;&gt;"",AG14*(N5*O5)/(AL5*AM5),"")</f>
        <v/>
      </c>
      <c r="AM14" s="95"/>
      <c r="AN14" s="19"/>
      <c r="AO14" s="94" t="str">
        <f>IF(Q14&lt;&gt;"",AG14*Q5*R5/(AO5*AP5),"")</f>
        <v/>
      </c>
      <c r="AP14" s="95"/>
      <c r="AQ14" s="19"/>
      <c r="AR14" s="94" t="str">
        <f>IF(SUM(F14:L14)&lt;&gt;0,AG14*(D14/AR5)/10,"")</f>
        <v/>
      </c>
      <c r="AS14" s="95"/>
      <c r="AT14" s="19"/>
      <c r="AU14" s="30" t="str">
        <f>IF(AI14&gt;0,(F5*E14*F14/10000)+(G5*E14*G14/10000)+(H5*H14*E14/10000)+(I5*I14*E14/10000)+(J5*E14*J14/10000)+(K5*K14*E14/10000)+(L5*L14*E14/10000),"")</f>
        <v/>
      </c>
      <c r="AV14" s="29" t="str">
        <f t="shared" si="0"/>
        <v/>
      </c>
      <c r="AW14" s="28" t="str">
        <f t="shared" si="1"/>
        <v/>
      </c>
      <c r="AX14" s="41"/>
      <c r="AY14" s="41"/>
      <c r="BA14" s="85"/>
      <c r="BC14" s="56">
        <v>2000</v>
      </c>
      <c r="BD14" s="46">
        <v>10</v>
      </c>
      <c r="BE14" s="46">
        <v>2.6</v>
      </c>
      <c r="BF14" s="46">
        <v>400</v>
      </c>
      <c r="BG14" s="51">
        <f t="shared" si="4"/>
        <v>192.30769230769229</v>
      </c>
      <c r="BH14" s="52" t="s">
        <v>1</v>
      </c>
    </row>
    <row r="15" spans="3:60" ht="15" customHeight="1">
      <c r="C15" s="8">
        <v>10</v>
      </c>
      <c r="D15" s="58">
        <v>26</v>
      </c>
      <c r="E15" s="16">
        <v>300</v>
      </c>
      <c r="F15" s="17"/>
      <c r="G15" s="17"/>
      <c r="H15" s="17"/>
      <c r="I15" s="17"/>
      <c r="J15" s="17"/>
      <c r="K15" s="17"/>
      <c r="L15" s="17"/>
      <c r="M15" s="18"/>
      <c r="N15" s="106"/>
      <c r="O15" s="107"/>
      <c r="P15" s="19"/>
      <c r="Q15" s="131"/>
      <c r="R15" s="132"/>
      <c r="S15" s="19"/>
      <c r="T15" s="106"/>
      <c r="U15" s="107"/>
      <c r="V15" s="23"/>
      <c r="W15" s="106"/>
      <c r="X15" s="107"/>
      <c r="Y15" s="23"/>
      <c r="Z15" s="106"/>
      <c r="AA15" s="107"/>
      <c r="AB15" s="19"/>
      <c r="AC15" s="106"/>
      <c r="AD15" s="107"/>
      <c r="AE15" s="20"/>
      <c r="AF15" s="21" t="str">
        <f t="shared" si="3"/>
        <v/>
      </c>
      <c r="AG15" s="22">
        <v>420</v>
      </c>
      <c r="AH15" s="22">
        <f t="shared" si="2"/>
        <v>75.599999999999966</v>
      </c>
      <c r="AI15" s="15">
        <f>(F5*D15*E15*F15/10000)+(G5*D15*E15*G15/10000)+(H5*H15*D15*E15/10000)+(I5*I15*D15*E15/10000)+(J5*D15*E15*J15/10000)+(K5*D15*K15*E15/10000)+(L5*D15*L15*E15/10000)+(N5*O5*N15*E15/1000)+(Q5*R5*Q15*E15/1000)+(T5*U5*E15*T15/1000)+(AC5*AD5*E15*AC15/1000)+(W5*X5*W15*E15/1000)+(Z5*AA5*Z15*E15/1000)</f>
        <v>0</v>
      </c>
      <c r="AJ15" s="87"/>
      <c r="AK15" s="87"/>
      <c r="AL15" s="94" t="str">
        <f>IF(N15&lt;&gt;"",AG15*(N5*O5)/(AL5*AM5),"")</f>
        <v/>
      </c>
      <c r="AM15" s="95"/>
      <c r="AN15" s="19"/>
      <c r="AO15" s="94" t="str">
        <f>IF(Q15&lt;&gt;"",AG15*Q5*R5/(AO5*AP5),"")</f>
        <v/>
      </c>
      <c r="AP15" s="95"/>
      <c r="AQ15" s="19"/>
      <c r="AR15" s="94" t="str">
        <f>IF(SUM(F15:L15)&lt;&gt;0,AG15*(D15/AR5)/10,"")</f>
        <v/>
      </c>
      <c r="AS15" s="95"/>
      <c r="AT15" s="19"/>
      <c r="AU15" s="30" t="str">
        <f>IF(AI15&gt;0,(F5*E15*F15/10000)+(G5*E15*G15/10000)+(H5*H15*E15/10000)+(I5*I15*E15/10000)+(J5*E15*J15/10000)+(K5*K15*E15/10000)+(L5*L15*E15/10000),"")</f>
        <v/>
      </c>
      <c r="AV15" s="29" t="str">
        <f t="shared" si="0"/>
        <v/>
      </c>
      <c r="AW15" s="28" t="str">
        <f t="shared" si="1"/>
        <v/>
      </c>
      <c r="AX15" s="41"/>
      <c r="AY15" s="41"/>
      <c r="BA15" s="85"/>
      <c r="BC15" s="56">
        <v>2000</v>
      </c>
      <c r="BD15" s="46">
        <v>12</v>
      </c>
      <c r="BE15" s="46">
        <v>2.6</v>
      </c>
      <c r="BF15" s="46">
        <v>400</v>
      </c>
      <c r="BG15" s="51">
        <f t="shared" si="4"/>
        <v>160.25641025641022</v>
      </c>
      <c r="BH15" s="52" t="s">
        <v>1</v>
      </c>
    </row>
    <row r="16" spans="3:60" ht="15" customHeight="1">
      <c r="C16" s="8">
        <v>11</v>
      </c>
      <c r="D16" s="58">
        <v>26</v>
      </c>
      <c r="E16" s="16">
        <v>300</v>
      </c>
      <c r="F16" s="17"/>
      <c r="G16" s="17"/>
      <c r="H16" s="17"/>
      <c r="I16" s="17"/>
      <c r="J16" s="17"/>
      <c r="K16" s="17"/>
      <c r="L16" s="17"/>
      <c r="M16" s="18"/>
      <c r="N16" s="106"/>
      <c r="O16" s="107"/>
      <c r="P16" s="19"/>
      <c r="Q16" s="131"/>
      <c r="R16" s="132"/>
      <c r="S16" s="19"/>
      <c r="T16" s="106"/>
      <c r="U16" s="107"/>
      <c r="V16" s="23"/>
      <c r="W16" s="106"/>
      <c r="X16" s="107"/>
      <c r="Y16" s="23"/>
      <c r="Z16" s="106"/>
      <c r="AA16" s="107"/>
      <c r="AB16" s="19"/>
      <c r="AC16" s="106"/>
      <c r="AD16" s="107"/>
      <c r="AE16" s="20"/>
      <c r="AF16" s="21" t="str">
        <f t="shared" si="3"/>
        <v/>
      </c>
      <c r="AG16" s="22">
        <v>420</v>
      </c>
      <c r="AH16" s="22">
        <f t="shared" si="2"/>
        <v>75.599999999999966</v>
      </c>
      <c r="AI16" s="15">
        <f>(F5*D16*E16*F16/10000)+(G5*D16*E16*G16/10000)+(H5*H16*D16*E16/10000)+(I5*I16*D16*E16/10000)+(J5*D16*E16*J16/10000)+(K5*D16*K16*E16/10000)+(L5*D16*L16*E16/10000)+(N5*O5*N16*E16/1000)+(Q5*R5*Q16*E16/1000)+(T5*U5*E16*T16/1000)+(AC5*AD5*E16*AC16/1000)+(W5*X5*W16*E16/1000)+(Z5*AA5*Z16*E16/1000)</f>
        <v>0</v>
      </c>
      <c r="AJ16" s="87"/>
      <c r="AK16" s="87"/>
      <c r="AL16" s="94" t="str">
        <f>IF(N16&lt;&gt;"",AG16*(N5*O5)/(AL5*AM5),"")</f>
        <v/>
      </c>
      <c r="AM16" s="95"/>
      <c r="AN16" s="19"/>
      <c r="AO16" s="94" t="str">
        <f>IF(Q16&lt;&gt;"",AG16*Q5*R5/(AO5*AP5),"")</f>
        <v/>
      </c>
      <c r="AP16" s="95"/>
      <c r="AQ16" s="19"/>
      <c r="AR16" s="94" t="str">
        <f>IF(SUM(F16:L16)&lt;&gt;0,AG16*(D16/AR5)/10,"")</f>
        <v/>
      </c>
      <c r="AS16" s="95"/>
      <c r="AT16" s="19"/>
      <c r="AU16" s="30" t="str">
        <f>IF(AI16&gt;0,(F5*E16*F16/10000)+(G5*E16*G16/10000)+(H5*H16*E16/10000)+(I5*I16*E16/10000)+(J5*E16*J16/10000)+(K5*K16*E16/10000)+(L5*L16*E16/10000),"")</f>
        <v/>
      </c>
      <c r="AV16" s="29" t="str">
        <f t="shared" si="0"/>
        <v/>
      </c>
      <c r="AW16" s="28" t="str">
        <f t="shared" si="1"/>
        <v/>
      </c>
      <c r="AX16" s="41"/>
      <c r="AY16" s="41"/>
      <c r="BA16" s="85"/>
      <c r="BC16" s="56">
        <v>2000</v>
      </c>
      <c r="BD16" s="46">
        <v>15</v>
      </c>
      <c r="BE16" s="46">
        <v>2.6</v>
      </c>
      <c r="BF16" s="46">
        <v>400</v>
      </c>
      <c r="BG16" s="51">
        <f t="shared" si="4"/>
        <v>128.2051282051282</v>
      </c>
      <c r="BH16" s="52" t="s">
        <v>1</v>
      </c>
    </row>
    <row r="17" spans="3:60" ht="15" customHeight="1">
      <c r="C17" s="8">
        <v>12</v>
      </c>
      <c r="D17" s="58">
        <v>26</v>
      </c>
      <c r="E17" s="16">
        <v>300</v>
      </c>
      <c r="F17" s="17"/>
      <c r="G17" s="17"/>
      <c r="H17" s="17"/>
      <c r="I17" s="17"/>
      <c r="J17" s="17"/>
      <c r="K17" s="17"/>
      <c r="L17" s="17"/>
      <c r="M17" s="18"/>
      <c r="N17" s="108"/>
      <c r="O17" s="109"/>
      <c r="P17" s="19"/>
      <c r="Q17" s="131"/>
      <c r="R17" s="132"/>
      <c r="S17" s="19"/>
      <c r="T17" s="108"/>
      <c r="U17" s="109"/>
      <c r="V17" s="23"/>
      <c r="W17" s="108"/>
      <c r="X17" s="109"/>
      <c r="Y17" s="23"/>
      <c r="Z17" s="108"/>
      <c r="AA17" s="109"/>
      <c r="AB17" s="19"/>
      <c r="AC17" s="108"/>
      <c r="AD17" s="109"/>
      <c r="AE17" s="20"/>
      <c r="AF17" s="21" t="str">
        <f t="shared" si="3"/>
        <v/>
      </c>
      <c r="AG17" s="22">
        <v>420</v>
      </c>
      <c r="AH17" s="22">
        <f t="shared" si="2"/>
        <v>75.599999999999966</v>
      </c>
      <c r="AI17" s="15">
        <f>(F5*D17*E17*F17/10000)+(G5*D17*E17*G17/10000)+(H5*H17*D17*E17/10000)+(I5*I17*D17*E17/10000)+(J5*D17*E17*J17/10000)+(K5*D17*K17*E17/10000)+(L5*D17*L17*E17/10000)+(N5*O5*N17*E17/1000)+(Q5*R5*Q17*E17/1000)+(T5*U5*E17*T17/1000)+(AC5*AD5*E17*AC17/1000)+(W5*X5*W17*E17/1000)+(Z5*AA5*Z17*E17/1000)</f>
        <v>0</v>
      </c>
      <c r="AJ17" s="87"/>
      <c r="AK17" s="87"/>
      <c r="AL17" s="94" t="str">
        <f>IF(N17&lt;&gt;"",AG17*(N5*O5)/(AL5*AM5),"")</f>
        <v/>
      </c>
      <c r="AM17" s="95"/>
      <c r="AN17" s="19"/>
      <c r="AO17" s="94" t="str">
        <f>IF(Q17&lt;&gt;"",AG17*Q5*R5/(AO5*AP5),"")</f>
        <v/>
      </c>
      <c r="AP17" s="95"/>
      <c r="AQ17" s="19"/>
      <c r="AR17" s="94" t="str">
        <f>IF(SUM(F17:L17)&lt;&gt;0,AG17*(D17/AR5)/10,"")</f>
        <v/>
      </c>
      <c r="AS17" s="95"/>
      <c r="AT17" s="19"/>
      <c r="AU17" s="30" t="str">
        <f>IF(AI17&gt;0,(F5*E17*F17/10000)+(G5*E17*G17/10000)+(H5*H17*E17/10000)+(I5*I17*E17/10000)+(J5*E17*J17/10000)+(K5*K17*E17/10000)+(L5*L17*E17/10000),"")</f>
        <v/>
      </c>
      <c r="AV17" s="29" t="str">
        <f t="shared" si="0"/>
        <v/>
      </c>
      <c r="AW17" s="28" t="str">
        <f t="shared" si="1"/>
        <v/>
      </c>
      <c r="AX17" s="41"/>
      <c r="AY17" s="41"/>
      <c r="BA17" s="85"/>
      <c r="BC17" s="56"/>
      <c r="BD17" s="46">
        <v>18</v>
      </c>
      <c r="BE17" s="46">
        <v>2.6</v>
      </c>
      <c r="BF17" s="46">
        <v>400</v>
      </c>
      <c r="BG17" s="51" t="str">
        <f t="shared" si="4"/>
        <v/>
      </c>
      <c r="BH17" s="52" t="s">
        <v>1</v>
      </c>
    </row>
    <row r="18" spans="3:60" ht="15" customHeight="1">
      <c r="C18" s="38"/>
      <c r="D18" s="9"/>
      <c r="E18" s="37"/>
      <c r="F18" s="37"/>
      <c r="G18" s="37"/>
      <c r="H18" s="37"/>
      <c r="I18" s="2"/>
      <c r="J18" s="38"/>
      <c r="K18" s="2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5">
        <f>SUM(AF6:AF17)</f>
        <v>0</v>
      </c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X18" s="42"/>
      <c r="AY18" s="42"/>
      <c r="BA18" s="85"/>
      <c r="BC18" s="56"/>
      <c r="BD18" s="46">
        <v>20</v>
      </c>
      <c r="BE18" s="46">
        <v>2.6</v>
      </c>
      <c r="BF18" s="46">
        <v>400</v>
      </c>
      <c r="BG18" s="51" t="str">
        <f t="shared" si="4"/>
        <v/>
      </c>
      <c r="BH18" s="52" t="s">
        <v>1</v>
      </c>
    </row>
    <row r="19" spans="3:60" ht="15" customHeight="1">
      <c r="V19" s="6"/>
      <c r="W19" s="6"/>
      <c r="X19" s="6"/>
      <c r="Y19" s="6"/>
      <c r="Z19" s="110" t="s">
        <v>8</v>
      </c>
      <c r="AA19" s="110"/>
      <c r="AB19" s="110"/>
      <c r="AC19" s="110"/>
      <c r="AD19" s="110"/>
      <c r="AE19" s="110"/>
      <c r="AF19" s="110"/>
      <c r="AG19" s="111">
        <f>SUM(AI6:AI17)</f>
        <v>0</v>
      </c>
      <c r="AH19" s="111"/>
      <c r="AI19" s="111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31">
        <f>SUM(AU6:AU17)</f>
        <v>0</v>
      </c>
      <c r="AV19" s="32">
        <f>SUM(AV6:AV17)</f>
        <v>0</v>
      </c>
      <c r="AW19" s="33">
        <f>SUM(AW6:AW17)</f>
        <v>0</v>
      </c>
      <c r="AX19" s="43"/>
      <c r="AY19" s="43"/>
      <c r="BA19" s="85"/>
      <c r="BC19" s="56">
        <v>5000</v>
      </c>
      <c r="BD19" s="46">
        <v>5</v>
      </c>
      <c r="BE19" s="46">
        <v>10</v>
      </c>
      <c r="BF19" s="46">
        <v>300</v>
      </c>
      <c r="BG19" s="51">
        <f t="shared" si="4"/>
        <v>333.33333333333331</v>
      </c>
      <c r="BH19" s="52" t="s">
        <v>1</v>
      </c>
    </row>
    <row r="20" spans="3:60" ht="15" customHeight="1">
      <c r="Z20" s="102" t="s">
        <v>2</v>
      </c>
      <c r="AA20" s="102"/>
      <c r="AB20" s="102"/>
      <c r="AC20" s="102"/>
      <c r="AD20" s="102"/>
      <c r="AE20" s="102"/>
      <c r="AF20" s="102"/>
      <c r="AG20" s="103">
        <f>(AI6*(AG6+AH6)/1000)+((AG7+AH7)*AI7/1000)+((AG8+AH8)*AI8/1000)+((AG9+AH9)*AI9/1000)+((AG10+AH10)*AI10/1000)+((AG11+AH11)*AI11/1000)+((AG12+AH12)*AI12/1000)+((AG13+AH13)*AI13/1000)+((AG14+AH14)*AI14/1000)+((AG15+AH15)*AI15/1000)+((AG16+AH16)*AI16/1000)+((AG17+AH17)*AI17/1000)</f>
        <v>0</v>
      </c>
      <c r="AH20" s="104"/>
      <c r="AI20" s="105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BA20" s="85"/>
      <c r="BC20" s="56"/>
      <c r="BD20" s="46">
        <v>5</v>
      </c>
      <c r="BE20" s="46">
        <v>10</v>
      </c>
      <c r="BF20" s="46">
        <v>400</v>
      </c>
      <c r="BG20" s="51" t="str">
        <f t="shared" si="4"/>
        <v/>
      </c>
      <c r="BH20" s="52" t="s">
        <v>1</v>
      </c>
    </row>
    <row r="21" spans="3:60" ht="15" customHeight="1">
      <c r="V21" s="3"/>
      <c r="W21" s="3"/>
      <c r="X21" s="3"/>
      <c r="Y21" s="3"/>
      <c r="Z21" s="112" t="s">
        <v>26</v>
      </c>
      <c r="AA21" s="102"/>
      <c r="AB21" s="102"/>
      <c r="AC21" s="102"/>
      <c r="AD21" s="102"/>
      <c r="AE21" s="102"/>
      <c r="AF21" s="102"/>
      <c r="AG21" s="103">
        <f>N46</f>
        <v>0</v>
      </c>
      <c r="AH21" s="104"/>
      <c r="AI21" s="105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152" t="s">
        <v>39</v>
      </c>
      <c r="AV21" s="152"/>
      <c r="AW21" s="100" t="s">
        <v>46</v>
      </c>
      <c r="AX21" s="101"/>
      <c r="BA21" s="85"/>
      <c r="BC21" s="56"/>
      <c r="BD21" s="46">
        <v>10</v>
      </c>
      <c r="BE21" s="46">
        <v>10</v>
      </c>
      <c r="BF21" s="46">
        <v>300</v>
      </c>
      <c r="BG21" s="51" t="str">
        <f t="shared" si="4"/>
        <v/>
      </c>
      <c r="BH21" s="52" t="s">
        <v>1</v>
      </c>
    </row>
    <row r="22" spans="3:60" ht="15" customHeight="1">
      <c r="R22" s="67"/>
      <c r="Z22" s="102" t="s">
        <v>4</v>
      </c>
      <c r="AA22" s="102"/>
      <c r="AB22" s="102"/>
      <c r="AC22" s="102"/>
      <c r="AD22" s="102"/>
      <c r="AE22" s="102"/>
      <c r="AF22" s="102"/>
      <c r="AG22" s="103">
        <v>0</v>
      </c>
      <c r="AH22" s="104"/>
      <c r="AI22" s="105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63"/>
      <c r="AV22" s="70"/>
      <c r="AW22" s="72"/>
      <c r="AX22" s="73"/>
      <c r="BC22" s="56"/>
      <c r="BD22" s="46">
        <v>10</v>
      </c>
      <c r="BE22" s="46">
        <v>10</v>
      </c>
      <c r="BF22" s="46">
        <v>400</v>
      </c>
      <c r="BG22" s="51" t="str">
        <f t="shared" si="4"/>
        <v/>
      </c>
      <c r="BH22" s="52" t="s">
        <v>1</v>
      </c>
    </row>
    <row r="23" spans="3:60" ht="15" customHeight="1">
      <c r="V23" s="38"/>
      <c r="W23" s="38"/>
      <c r="X23" s="38"/>
      <c r="Y23" s="38"/>
      <c r="Z23" s="112" t="s">
        <v>37</v>
      </c>
      <c r="AA23" s="102"/>
      <c r="AB23" s="102"/>
      <c r="AC23" s="102"/>
      <c r="AD23" s="102"/>
      <c r="AE23" s="102"/>
      <c r="AF23" s="102"/>
      <c r="AG23" s="103"/>
      <c r="AH23" s="104"/>
      <c r="AI23" s="105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64"/>
      <c r="AV23" s="35"/>
      <c r="AW23" s="73"/>
      <c r="AX23" s="73"/>
      <c r="BC23" s="56"/>
      <c r="BD23" s="46">
        <v>10</v>
      </c>
      <c r="BE23" s="46">
        <v>10</v>
      </c>
      <c r="BF23" s="46">
        <v>400</v>
      </c>
      <c r="BG23" s="51" t="str">
        <f t="shared" si="4"/>
        <v/>
      </c>
      <c r="BH23" s="52" t="s">
        <v>1</v>
      </c>
    </row>
    <row r="24" spans="3:60" ht="15" customHeight="1">
      <c r="V24" s="38"/>
      <c r="W24" s="38"/>
      <c r="X24" s="38"/>
      <c r="Y24" s="38"/>
      <c r="Z24" s="102" t="s">
        <v>3</v>
      </c>
      <c r="AA24" s="102"/>
      <c r="AB24" s="102"/>
      <c r="AC24" s="102"/>
      <c r="AD24" s="102"/>
      <c r="AE24" s="102"/>
      <c r="AF24" s="102"/>
      <c r="AG24" s="103">
        <f>(AG20+AG21+AG23)-AG22</f>
        <v>0</v>
      </c>
      <c r="AH24" s="104"/>
      <c r="AI24" s="105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64"/>
      <c r="AV24" s="35"/>
      <c r="AW24" s="73"/>
      <c r="AX24" s="73"/>
      <c r="BC24" s="56"/>
      <c r="BD24" s="46">
        <v>10</v>
      </c>
      <c r="BE24" s="46">
        <v>10</v>
      </c>
      <c r="BF24" s="46">
        <v>400</v>
      </c>
      <c r="BG24" s="51" t="str">
        <f t="shared" si="4"/>
        <v/>
      </c>
      <c r="BH24" s="52" t="s">
        <v>1</v>
      </c>
    </row>
    <row r="25" spans="3:60" ht="15" customHeight="1" thickBot="1">
      <c r="C25" s="126" t="s">
        <v>14</v>
      </c>
      <c r="D25" s="127"/>
      <c r="E25" s="127"/>
      <c r="F25" s="127"/>
      <c r="G25" s="117" t="s">
        <v>1</v>
      </c>
      <c r="H25" s="117"/>
      <c r="I25" s="117" t="s">
        <v>7</v>
      </c>
      <c r="J25" s="117"/>
      <c r="K25" s="117" t="s">
        <v>15</v>
      </c>
      <c r="L25" s="117"/>
      <c r="M25" s="113" t="s">
        <v>16</v>
      </c>
      <c r="N25" s="114"/>
      <c r="O25" s="114"/>
      <c r="P25" s="115"/>
      <c r="Q25" s="116"/>
      <c r="R25" s="117" t="s">
        <v>17</v>
      </c>
      <c r="S25" s="117"/>
      <c r="T25" s="117"/>
      <c r="U25" s="117"/>
      <c r="V25" s="38"/>
      <c r="W25" s="38"/>
      <c r="X25" s="38"/>
      <c r="Y25" s="38"/>
      <c r="Z25" s="24"/>
      <c r="AA25" s="24"/>
      <c r="AB25" s="24"/>
      <c r="AC25" s="24"/>
      <c r="AD25" s="24"/>
      <c r="AE25" s="24"/>
      <c r="AF25" s="24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64"/>
      <c r="AV25" s="35"/>
      <c r="AW25" s="73"/>
      <c r="AX25" s="73"/>
      <c r="AZ25" s="40" t="s">
        <v>44</v>
      </c>
      <c r="BC25" s="57"/>
      <c r="BD25" s="48">
        <v>10</v>
      </c>
      <c r="BE25" s="48">
        <v>10</v>
      </c>
      <c r="BF25" s="48">
        <v>400</v>
      </c>
      <c r="BG25" s="53" t="str">
        <f t="shared" si="4"/>
        <v/>
      </c>
      <c r="BH25" s="54" t="s">
        <v>1</v>
      </c>
    </row>
    <row r="26" spans="3:60" ht="15" customHeight="1">
      <c r="C26" s="122" t="s">
        <v>18</v>
      </c>
      <c r="D26" s="123"/>
      <c r="E26" s="123"/>
      <c r="F26" s="123"/>
      <c r="G26" s="124"/>
      <c r="H26" s="125"/>
      <c r="I26" s="121"/>
      <c r="J26" s="121"/>
      <c r="K26" s="120" t="str">
        <f>IF(G26&gt;0,G26*I26,"")</f>
        <v/>
      </c>
      <c r="L26" s="120"/>
      <c r="M26" s="118"/>
      <c r="N26" s="118"/>
      <c r="O26" s="118"/>
      <c r="P26" s="118"/>
      <c r="Q26" s="118"/>
      <c r="R26" s="118" t="str">
        <f>IF(G26&gt;0,K26+M26,"")</f>
        <v/>
      </c>
      <c r="S26" s="118"/>
      <c r="T26" s="118"/>
      <c r="U26" s="118"/>
      <c r="AU26" s="64"/>
      <c r="AV26" s="35"/>
      <c r="AW26" s="73"/>
      <c r="AX26" s="73"/>
    </row>
    <row r="27" spans="3:60" ht="15" customHeight="1">
      <c r="C27" s="122" t="s">
        <v>33</v>
      </c>
      <c r="D27" s="123"/>
      <c r="E27" s="123"/>
      <c r="F27" s="123"/>
      <c r="G27" s="124"/>
      <c r="H27" s="125"/>
      <c r="I27" s="121"/>
      <c r="J27" s="121"/>
      <c r="K27" s="120" t="str">
        <f t="shared" ref="K27:K36" si="5">IF(G27&gt;0,G27*I27,"")</f>
        <v/>
      </c>
      <c r="L27" s="120"/>
      <c r="M27" s="118"/>
      <c r="N27" s="118"/>
      <c r="O27" s="118"/>
      <c r="P27" s="118"/>
      <c r="Q27" s="118"/>
      <c r="R27" s="118" t="str">
        <f t="shared" ref="R27:R36" si="6">IF(G27&gt;0,K27+M27,"")</f>
        <v/>
      </c>
      <c r="S27" s="118"/>
      <c r="T27" s="118"/>
      <c r="U27" s="118"/>
      <c r="AU27" s="64"/>
      <c r="AV27" s="35"/>
      <c r="AW27" s="73"/>
      <c r="AX27" s="73"/>
    </row>
    <row r="28" spans="3:60" ht="15" customHeight="1">
      <c r="C28" s="122" t="s">
        <v>19</v>
      </c>
      <c r="D28" s="123"/>
      <c r="E28" s="123"/>
      <c r="F28" s="123"/>
      <c r="G28" s="124"/>
      <c r="H28" s="125"/>
      <c r="I28" s="119"/>
      <c r="J28" s="119"/>
      <c r="K28" s="120" t="str">
        <f t="shared" si="5"/>
        <v/>
      </c>
      <c r="L28" s="120"/>
      <c r="M28" s="118"/>
      <c r="N28" s="118"/>
      <c r="O28" s="118"/>
      <c r="P28" s="118"/>
      <c r="Q28" s="118"/>
      <c r="R28" s="118" t="str">
        <f t="shared" si="6"/>
        <v/>
      </c>
      <c r="S28" s="118"/>
      <c r="T28" s="118"/>
      <c r="U28" s="118"/>
      <c r="AU28" s="64"/>
      <c r="AV28" s="35"/>
      <c r="AW28" s="73"/>
      <c r="AX28" s="73"/>
    </row>
    <row r="29" spans="3:60" ht="15" customHeight="1">
      <c r="C29" s="122" t="s">
        <v>20</v>
      </c>
      <c r="D29" s="123"/>
      <c r="E29" s="123"/>
      <c r="F29" s="123"/>
      <c r="G29" s="124"/>
      <c r="H29" s="125"/>
      <c r="I29" s="119"/>
      <c r="J29" s="119"/>
      <c r="K29" s="120" t="str">
        <f t="shared" si="5"/>
        <v/>
      </c>
      <c r="L29" s="120"/>
      <c r="M29" s="118"/>
      <c r="N29" s="118"/>
      <c r="O29" s="118"/>
      <c r="P29" s="118"/>
      <c r="Q29" s="118"/>
      <c r="R29" s="118" t="str">
        <f t="shared" si="6"/>
        <v/>
      </c>
      <c r="S29" s="118"/>
      <c r="T29" s="118"/>
      <c r="U29" s="118"/>
      <c r="AU29" s="64"/>
      <c r="AV29" s="35"/>
      <c r="AW29" s="73"/>
      <c r="AX29" s="73"/>
    </row>
    <row r="30" spans="3:60" ht="15" customHeight="1">
      <c r="C30" s="122" t="s">
        <v>21</v>
      </c>
      <c r="D30" s="123"/>
      <c r="E30" s="123"/>
      <c r="F30" s="123"/>
      <c r="G30" s="124"/>
      <c r="H30" s="125"/>
      <c r="I30" s="119"/>
      <c r="J30" s="119"/>
      <c r="K30" s="120" t="str">
        <f t="shared" si="5"/>
        <v/>
      </c>
      <c r="L30" s="120"/>
      <c r="M30" s="118"/>
      <c r="N30" s="118"/>
      <c r="O30" s="118"/>
      <c r="P30" s="118"/>
      <c r="Q30" s="118"/>
      <c r="R30" s="118" t="str">
        <f t="shared" si="6"/>
        <v/>
      </c>
      <c r="S30" s="118"/>
      <c r="T30" s="118"/>
      <c r="U30" s="118"/>
      <c r="AW30" s="73"/>
      <c r="AX30" s="73"/>
    </row>
    <row r="31" spans="3:60" ht="15" customHeight="1">
      <c r="C31" s="122" t="s">
        <v>22</v>
      </c>
      <c r="D31" s="123"/>
      <c r="E31" s="123"/>
      <c r="F31" s="123"/>
      <c r="G31" s="124"/>
      <c r="H31" s="125"/>
      <c r="I31" s="119"/>
      <c r="J31" s="119"/>
      <c r="K31" s="120" t="str">
        <f t="shared" si="5"/>
        <v/>
      </c>
      <c r="L31" s="120"/>
      <c r="M31" s="118"/>
      <c r="N31" s="118"/>
      <c r="O31" s="118"/>
      <c r="P31" s="118"/>
      <c r="Q31" s="118"/>
      <c r="R31" s="118" t="str">
        <f t="shared" si="6"/>
        <v/>
      </c>
      <c r="S31" s="118"/>
      <c r="T31" s="118"/>
      <c r="U31" s="118"/>
      <c r="AU31" s="66"/>
      <c r="AV31" s="71"/>
      <c r="AW31" s="72"/>
      <c r="AX31" s="74"/>
    </row>
    <row r="32" spans="3:60" ht="15" customHeight="1">
      <c r="C32" s="122" t="s">
        <v>23</v>
      </c>
      <c r="D32" s="123"/>
      <c r="E32" s="123"/>
      <c r="F32" s="123"/>
      <c r="G32" s="124"/>
      <c r="H32" s="125"/>
      <c r="I32" s="119"/>
      <c r="J32" s="119"/>
      <c r="K32" s="120" t="str">
        <f t="shared" si="5"/>
        <v/>
      </c>
      <c r="L32" s="120"/>
      <c r="M32" s="118"/>
      <c r="N32" s="118"/>
      <c r="O32" s="118"/>
      <c r="P32" s="118"/>
      <c r="Q32" s="118"/>
      <c r="R32" s="118" t="str">
        <f t="shared" si="6"/>
        <v/>
      </c>
      <c r="S32" s="118"/>
      <c r="T32" s="118"/>
      <c r="U32" s="118"/>
      <c r="AU32" s="66"/>
      <c r="AV32" s="35"/>
      <c r="AW32" s="72"/>
      <c r="AX32" s="73"/>
    </row>
    <row r="33" spans="1:51" ht="15" customHeight="1">
      <c r="C33" s="122" t="s">
        <v>24</v>
      </c>
      <c r="D33" s="123"/>
      <c r="E33" s="123"/>
      <c r="F33" s="123"/>
      <c r="G33" s="124"/>
      <c r="H33" s="125"/>
      <c r="I33" s="119"/>
      <c r="J33" s="119"/>
      <c r="K33" s="120" t="str">
        <f t="shared" si="5"/>
        <v/>
      </c>
      <c r="L33" s="120"/>
      <c r="M33" s="118"/>
      <c r="N33" s="118"/>
      <c r="O33" s="118"/>
      <c r="P33" s="118"/>
      <c r="Q33" s="118"/>
      <c r="R33" s="118" t="str">
        <f t="shared" si="6"/>
        <v/>
      </c>
      <c r="S33" s="118"/>
      <c r="T33" s="118"/>
      <c r="U33" s="118"/>
    </row>
    <row r="34" spans="1:51" ht="15" customHeight="1">
      <c r="C34" s="122" t="s">
        <v>31</v>
      </c>
      <c r="D34" s="123"/>
      <c r="E34" s="123"/>
      <c r="F34" s="123"/>
      <c r="G34" s="124"/>
      <c r="H34" s="125"/>
      <c r="I34" s="121"/>
      <c r="J34" s="121"/>
      <c r="K34" s="120" t="str">
        <f t="shared" si="5"/>
        <v/>
      </c>
      <c r="L34" s="120"/>
      <c r="M34" s="118"/>
      <c r="N34" s="118"/>
      <c r="O34" s="118"/>
      <c r="P34" s="118"/>
      <c r="Q34" s="118"/>
      <c r="R34" s="118" t="str">
        <f t="shared" si="6"/>
        <v/>
      </c>
      <c r="S34" s="118"/>
      <c r="T34" s="118"/>
      <c r="U34" s="118"/>
      <c r="AW34" s="62"/>
    </row>
    <row r="35" spans="1:51" ht="15" customHeight="1">
      <c r="C35" s="122" t="s">
        <v>32</v>
      </c>
      <c r="D35" s="123"/>
      <c r="E35" s="123"/>
      <c r="F35" s="123"/>
      <c r="G35" s="124"/>
      <c r="H35" s="125"/>
      <c r="I35" s="121"/>
      <c r="J35" s="121"/>
      <c r="K35" s="120" t="str">
        <f t="shared" si="5"/>
        <v/>
      </c>
      <c r="L35" s="120"/>
      <c r="M35" s="118"/>
      <c r="N35" s="118"/>
      <c r="O35" s="118"/>
      <c r="P35" s="118"/>
      <c r="Q35" s="118"/>
      <c r="R35" s="118" t="str">
        <f t="shared" si="6"/>
        <v/>
      </c>
      <c r="S35" s="118"/>
      <c r="T35" s="118"/>
      <c r="U35" s="118"/>
      <c r="AW35" s="62"/>
    </row>
    <row r="36" spans="1:51" ht="15" customHeight="1">
      <c r="C36" s="122" t="s">
        <v>35</v>
      </c>
      <c r="D36" s="123"/>
      <c r="E36" s="123"/>
      <c r="F36" s="123"/>
      <c r="G36" s="124"/>
      <c r="H36" s="125"/>
      <c r="I36" s="121"/>
      <c r="J36" s="121"/>
      <c r="K36" s="120" t="str">
        <f t="shared" si="5"/>
        <v/>
      </c>
      <c r="L36" s="120"/>
      <c r="M36" s="118"/>
      <c r="N36" s="118"/>
      <c r="O36" s="118"/>
      <c r="P36" s="118"/>
      <c r="Q36" s="118"/>
      <c r="R36" s="118" t="str">
        <f t="shared" si="6"/>
        <v/>
      </c>
      <c r="S36" s="118"/>
      <c r="T36" s="118"/>
      <c r="U36" s="118"/>
      <c r="AW36" s="65">
        <f t="shared" ref="AW36:AW42" si="7">AU51*AV51</f>
        <v>25</v>
      </c>
    </row>
    <row r="37" spans="1:51" ht="15" customHeight="1">
      <c r="C37" s="122"/>
      <c r="D37" s="123"/>
      <c r="E37" s="123"/>
      <c r="F37" s="123"/>
      <c r="G37" s="124"/>
      <c r="H37" s="125"/>
      <c r="I37" s="121"/>
      <c r="J37" s="121"/>
      <c r="K37" s="120" t="str">
        <f t="shared" ref="K37:K44" si="8">IF(G37&gt;0,G37*I37,"")</f>
        <v/>
      </c>
      <c r="L37" s="120"/>
      <c r="M37" s="118"/>
      <c r="N37" s="118"/>
      <c r="O37" s="118"/>
      <c r="P37" s="118"/>
      <c r="Q37" s="118"/>
      <c r="R37" s="118" t="str">
        <f t="shared" ref="R37:R44" si="9">IF(G37&gt;0,K37+M37,"")</f>
        <v/>
      </c>
      <c r="S37" s="118"/>
      <c r="T37" s="118"/>
      <c r="U37" s="118"/>
      <c r="AW37" s="65">
        <f t="shared" si="7"/>
        <v>25</v>
      </c>
    </row>
    <row r="38" spans="1:51" ht="15" customHeight="1">
      <c r="C38" s="122"/>
      <c r="D38" s="123"/>
      <c r="E38" s="123"/>
      <c r="F38" s="123"/>
      <c r="G38" s="124"/>
      <c r="H38" s="125"/>
      <c r="I38" s="121"/>
      <c r="J38" s="121"/>
      <c r="K38" s="120" t="str">
        <f t="shared" si="8"/>
        <v/>
      </c>
      <c r="L38" s="120"/>
      <c r="M38" s="118"/>
      <c r="N38" s="118"/>
      <c r="O38" s="118"/>
      <c r="P38" s="118"/>
      <c r="Q38" s="118"/>
      <c r="R38" s="118" t="str">
        <f t="shared" si="9"/>
        <v/>
      </c>
      <c r="S38" s="118"/>
      <c r="T38" s="118"/>
      <c r="U38" s="118"/>
      <c r="AW38" s="65">
        <f t="shared" si="7"/>
        <v>25</v>
      </c>
    </row>
    <row r="39" spans="1:51" ht="15" customHeight="1">
      <c r="C39" s="122"/>
      <c r="D39" s="123"/>
      <c r="E39" s="123"/>
      <c r="F39" s="123"/>
      <c r="G39" s="124"/>
      <c r="H39" s="125"/>
      <c r="I39" s="121"/>
      <c r="J39" s="121"/>
      <c r="K39" s="120" t="str">
        <f t="shared" si="8"/>
        <v/>
      </c>
      <c r="L39" s="120"/>
      <c r="M39" s="118"/>
      <c r="N39" s="118"/>
      <c r="O39" s="118"/>
      <c r="P39" s="118"/>
      <c r="Q39" s="118"/>
      <c r="R39" s="118" t="str">
        <f t="shared" si="9"/>
        <v/>
      </c>
      <c r="S39" s="118"/>
      <c r="T39" s="118"/>
      <c r="U39" s="118"/>
      <c r="AW39" s="65">
        <f t="shared" si="7"/>
        <v>25</v>
      </c>
    </row>
    <row r="40" spans="1:51" ht="15" customHeight="1">
      <c r="C40" s="122"/>
      <c r="D40" s="123"/>
      <c r="E40" s="123"/>
      <c r="F40" s="123"/>
      <c r="G40" s="124"/>
      <c r="H40" s="125"/>
      <c r="I40" s="121"/>
      <c r="J40" s="121"/>
      <c r="K40" s="120" t="str">
        <f t="shared" si="8"/>
        <v/>
      </c>
      <c r="L40" s="120"/>
      <c r="M40" s="118"/>
      <c r="N40" s="118"/>
      <c r="O40" s="118"/>
      <c r="P40" s="118"/>
      <c r="Q40" s="118"/>
      <c r="R40" s="118" t="str">
        <f t="shared" si="9"/>
        <v/>
      </c>
      <c r="S40" s="118"/>
      <c r="T40" s="118"/>
      <c r="U40" s="118"/>
      <c r="AW40" s="65">
        <f t="shared" si="7"/>
        <v>25</v>
      </c>
    </row>
    <row r="41" spans="1:51" ht="15" customHeight="1">
      <c r="C41" s="122"/>
      <c r="D41" s="123"/>
      <c r="E41" s="123"/>
      <c r="F41" s="123"/>
      <c r="G41" s="124"/>
      <c r="H41" s="125"/>
      <c r="I41" s="121"/>
      <c r="J41" s="121"/>
      <c r="K41" s="120" t="str">
        <f t="shared" si="8"/>
        <v/>
      </c>
      <c r="L41" s="120"/>
      <c r="M41" s="118"/>
      <c r="N41" s="118"/>
      <c r="O41" s="118"/>
      <c r="P41" s="118"/>
      <c r="Q41" s="118"/>
      <c r="R41" s="118" t="str">
        <f t="shared" si="9"/>
        <v/>
      </c>
      <c r="S41" s="118"/>
      <c r="T41" s="118"/>
      <c r="U41" s="118"/>
      <c r="AW41" s="65">
        <f t="shared" si="7"/>
        <v>25</v>
      </c>
    </row>
    <row r="42" spans="1:51" ht="15" customHeight="1">
      <c r="C42" s="122"/>
      <c r="D42" s="123"/>
      <c r="E42" s="123"/>
      <c r="F42" s="123"/>
      <c r="G42" s="124"/>
      <c r="H42" s="125"/>
      <c r="I42" s="121"/>
      <c r="J42" s="121"/>
      <c r="K42" s="120" t="str">
        <f t="shared" si="8"/>
        <v/>
      </c>
      <c r="L42" s="120"/>
      <c r="M42" s="118"/>
      <c r="N42" s="118"/>
      <c r="O42" s="118"/>
      <c r="P42" s="118"/>
      <c r="Q42" s="118"/>
      <c r="R42" s="118" t="str">
        <f t="shared" si="9"/>
        <v/>
      </c>
      <c r="S42" s="118"/>
      <c r="T42" s="118"/>
      <c r="U42" s="118"/>
      <c r="AW42" s="65">
        <f t="shared" si="7"/>
        <v>25</v>
      </c>
    </row>
    <row r="43" spans="1:51" ht="15" customHeight="1">
      <c r="C43" s="122"/>
      <c r="D43" s="123"/>
      <c r="E43" s="123"/>
      <c r="F43" s="123"/>
      <c r="G43" s="124"/>
      <c r="H43" s="125"/>
      <c r="I43" s="121"/>
      <c r="J43" s="121"/>
      <c r="K43" s="120" t="str">
        <f t="shared" si="8"/>
        <v/>
      </c>
      <c r="L43" s="120"/>
      <c r="M43" s="118"/>
      <c r="N43" s="118"/>
      <c r="O43" s="118"/>
      <c r="P43" s="118"/>
      <c r="Q43" s="118"/>
      <c r="R43" s="118" t="str">
        <f t="shared" si="9"/>
        <v/>
      </c>
      <c r="S43" s="118"/>
      <c r="T43" s="118"/>
      <c r="U43" s="118"/>
      <c r="AW43" s="62"/>
    </row>
    <row r="44" spans="1:51" ht="15" customHeight="1">
      <c r="C44" s="122"/>
      <c r="D44" s="123"/>
      <c r="E44" s="123"/>
      <c r="F44" s="123"/>
      <c r="G44" s="124"/>
      <c r="H44" s="125"/>
      <c r="I44" s="121"/>
      <c r="J44" s="121"/>
      <c r="K44" s="120" t="str">
        <f t="shared" si="8"/>
        <v/>
      </c>
      <c r="L44" s="120"/>
      <c r="M44" s="118"/>
      <c r="N44" s="118"/>
      <c r="O44" s="118"/>
      <c r="P44" s="118"/>
      <c r="Q44" s="118"/>
      <c r="R44" s="118" t="str">
        <f t="shared" si="9"/>
        <v/>
      </c>
      <c r="S44" s="118"/>
      <c r="T44" s="118"/>
      <c r="U44" s="118"/>
      <c r="AW44" s="62"/>
    </row>
    <row r="45" spans="1:51" s="44" customFormat="1" ht="15" customHeight="1">
      <c r="A45" s="61"/>
      <c r="D45" s="10"/>
      <c r="AJ45" s="75"/>
      <c r="AK45" s="84"/>
      <c r="AL45" s="75"/>
      <c r="AM45" s="75"/>
      <c r="AN45" s="75"/>
      <c r="AO45" s="75"/>
      <c r="AP45" s="75"/>
      <c r="AQ45" s="84"/>
      <c r="AR45" s="84"/>
      <c r="AS45" s="84"/>
      <c r="AT45" s="84"/>
      <c r="AW45" s="62"/>
      <c r="AY45" s="62"/>
    </row>
    <row r="46" spans="1:51" ht="15" customHeight="1">
      <c r="C46" s="155" t="s">
        <v>25</v>
      </c>
      <c r="D46" s="156"/>
      <c r="E46" s="156"/>
      <c r="F46" s="156"/>
      <c r="G46" s="156"/>
      <c r="H46" s="156"/>
      <c r="I46" s="156"/>
      <c r="J46" s="156"/>
      <c r="K46" s="156"/>
      <c r="L46" s="157"/>
      <c r="N46" s="158">
        <f>SUM(R26:U44)</f>
        <v>0</v>
      </c>
      <c r="O46" s="159"/>
      <c r="P46" s="159"/>
      <c r="Q46" s="159"/>
      <c r="R46" s="159"/>
      <c r="S46" s="159"/>
      <c r="T46" s="159"/>
      <c r="U46" s="160"/>
    </row>
    <row r="49" spans="2:48" ht="15" customHeight="1">
      <c r="AU49" s="68" t="s">
        <v>40</v>
      </c>
      <c r="AV49" s="68"/>
    </row>
    <row r="50" spans="2:48" ht="15" customHeight="1">
      <c r="AU50" s="63" t="s">
        <v>38</v>
      </c>
      <c r="AV50" s="63" t="s">
        <v>0</v>
      </c>
    </row>
    <row r="51" spans="2:48" ht="12" customHeight="1">
      <c r="B51" s="154" t="s">
        <v>27</v>
      </c>
      <c r="C51" s="154"/>
      <c r="D51" s="154"/>
      <c r="E51" s="154"/>
      <c r="F51" s="154"/>
      <c r="G51" s="154"/>
      <c r="H51" s="154"/>
      <c r="I51" s="154"/>
      <c r="J51" s="154"/>
      <c r="K51" s="154"/>
      <c r="L51" s="154"/>
      <c r="M51" s="154"/>
      <c r="N51" s="154"/>
      <c r="O51" s="154"/>
      <c r="P51" s="154"/>
      <c r="Q51" s="154"/>
      <c r="R51" s="154"/>
      <c r="S51" s="154"/>
      <c r="T51" s="154"/>
      <c r="U51" s="154"/>
      <c r="V51" s="154"/>
      <c r="W51" s="154"/>
      <c r="X51" s="154"/>
      <c r="Y51" s="154"/>
      <c r="Z51" s="154"/>
      <c r="AA51" s="154"/>
      <c r="AB51" s="154"/>
      <c r="AC51" s="154"/>
      <c r="AD51" s="154"/>
      <c r="AE51" s="154"/>
      <c r="AF51" s="154"/>
      <c r="AG51" s="154"/>
      <c r="AH51" s="154"/>
      <c r="AI51" s="154"/>
      <c r="AJ51" s="79"/>
      <c r="AK51" s="81"/>
      <c r="AL51" s="79"/>
      <c r="AM51" s="79"/>
      <c r="AN51" s="79"/>
      <c r="AO51" s="79"/>
      <c r="AP51" s="79"/>
      <c r="AQ51" s="81"/>
      <c r="AR51" s="81"/>
      <c r="AS51" s="81"/>
      <c r="AT51" s="81"/>
      <c r="AU51" s="64">
        <v>5</v>
      </c>
      <c r="AV51" s="64">
        <v>5</v>
      </c>
    </row>
    <row r="52" spans="2:48" ht="12" customHeight="1">
      <c r="B52" s="147" t="s">
        <v>49</v>
      </c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7"/>
      <c r="AE52" s="147"/>
      <c r="AF52" s="147"/>
      <c r="AG52" s="147"/>
      <c r="AH52" s="147"/>
      <c r="AI52" s="147"/>
      <c r="AJ52" s="77"/>
      <c r="AK52" s="82"/>
      <c r="AL52" s="77"/>
      <c r="AM52" s="77"/>
      <c r="AN52" s="77"/>
      <c r="AO52" s="77"/>
      <c r="AP52" s="77"/>
      <c r="AQ52" s="82"/>
      <c r="AR52" s="82"/>
      <c r="AS52" s="82"/>
      <c r="AT52" s="82"/>
      <c r="AU52" s="64">
        <v>5</v>
      </c>
      <c r="AV52" s="64">
        <v>5</v>
      </c>
    </row>
    <row r="53" spans="2:48" ht="12" customHeight="1">
      <c r="B53" s="147" t="s">
        <v>28</v>
      </c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7"/>
      <c r="AF53" s="147"/>
      <c r="AG53" s="147"/>
      <c r="AH53" s="147"/>
      <c r="AI53" s="147"/>
      <c r="AJ53" s="77"/>
      <c r="AK53" s="82"/>
      <c r="AL53" s="77"/>
      <c r="AM53" s="77"/>
      <c r="AN53" s="77"/>
      <c r="AO53" s="77"/>
      <c r="AP53" s="77"/>
      <c r="AQ53" s="82"/>
      <c r="AR53" s="82"/>
      <c r="AS53" s="82"/>
      <c r="AT53" s="82"/>
      <c r="AU53" s="64">
        <v>5</v>
      </c>
      <c r="AV53" s="64">
        <v>5</v>
      </c>
    </row>
    <row r="54" spans="2:48" ht="12" customHeight="1">
      <c r="B54" s="60"/>
      <c r="C54" s="60"/>
      <c r="D54" s="60"/>
      <c r="E54" s="60"/>
      <c r="F54" s="60"/>
      <c r="G54" s="147" t="s">
        <v>29</v>
      </c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7"/>
      <c r="AA54" s="147"/>
      <c r="AB54" s="147"/>
      <c r="AC54" s="147"/>
      <c r="AD54" s="147"/>
      <c r="AE54" s="147"/>
      <c r="AF54" s="147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4">
        <v>5</v>
      </c>
      <c r="AV54" s="64">
        <v>5</v>
      </c>
    </row>
    <row r="55" spans="2:48" ht="12" customHeight="1">
      <c r="B55" s="153" t="s">
        <v>34</v>
      </c>
      <c r="C55" s="153"/>
      <c r="D55" s="153"/>
      <c r="E55" s="153"/>
      <c r="F55" s="153"/>
      <c r="G55" s="153"/>
      <c r="H55" s="153"/>
      <c r="I55" s="153"/>
      <c r="J55" s="153"/>
      <c r="K55" s="153"/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153"/>
      <c r="AD55" s="153"/>
      <c r="AE55" s="153"/>
      <c r="AF55" s="153"/>
      <c r="AG55" s="153"/>
      <c r="AH55" s="153"/>
      <c r="AI55" s="153"/>
      <c r="AJ55" s="78"/>
      <c r="AK55" s="80"/>
      <c r="AL55" s="78"/>
      <c r="AM55" s="78"/>
      <c r="AN55" s="78"/>
      <c r="AO55" s="78"/>
      <c r="AP55" s="78"/>
      <c r="AQ55" s="80"/>
      <c r="AR55" s="80"/>
      <c r="AS55" s="80"/>
      <c r="AT55" s="80"/>
      <c r="AU55" s="64">
        <v>5</v>
      </c>
      <c r="AV55" s="64">
        <v>5</v>
      </c>
    </row>
    <row r="56" spans="2:48" ht="12" customHeight="1">
      <c r="B56" s="146" t="s">
        <v>36</v>
      </c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146"/>
      <c r="AJ56" s="76"/>
      <c r="AK56" s="83"/>
      <c r="AL56" s="76"/>
      <c r="AM56" s="76"/>
      <c r="AN56" s="76"/>
      <c r="AO56" s="76"/>
      <c r="AP56" s="76"/>
      <c r="AQ56" s="83"/>
      <c r="AR56" s="83"/>
      <c r="AS56" s="83"/>
      <c r="AT56" s="83"/>
      <c r="AU56" s="64">
        <v>5</v>
      </c>
      <c r="AV56" s="64">
        <v>5</v>
      </c>
    </row>
    <row r="57" spans="2:48" ht="15" customHeight="1">
      <c r="AU57" s="64">
        <v>5</v>
      </c>
      <c r="AV57" s="64">
        <v>5</v>
      </c>
    </row>
    <row r="58" spans="2:48" ht="15" customHeight="1">
      <c r="AV58" s="39"/>
    </row>
    <row r="59" spans="2:48" ht="15" customHeight="1">
      <c r="AU59" s="66" t="s">
        <v>41</v>
      </c>
      <c r="AV59" s="64">
        <f>SUM(AW36:AW42)</f>
        <v>175</v>
      </c>
    </row>
    <row r="60" spans="2:48" ht="15" customHeight="1">
      <c r="AU60" s="66" t="s">
        <v>42</v>
      </c>
      <c r="AV60" s="64">
        <f>AU51+AU51+AV51+AV51+AU52+AU52+AV52+AV52+AU53+AU53+AV53+AV53+AU54+AU54+AV54+AV54+AU55+AU55+AV55+AV55+AU56+AU56+AV56+AV56+AU57+AU57+AV57+AV57</f>
        <v>140</v>
      </c>
    </row>
  </sheetData>
  <mergeCells count="264">
    <mergeCell ref="AR4:AS4"/>
    <mergeCell ref="AU4:AV4"/>
    <mergeCell ref="AY4:AZ4"/>
    <mergeCell ref="AU21:AV21"/>
    <mergeCell ref="B55:AI55"/>
    <mergeCell ref="C43:F43"/>
    <mergeCell ref="G43:H43"/>
    <mergeCell ref="I43:J43"/>
    <mergeCell ref="K43:L43"/>
    <mergeCell ref="M43:Q43"/>
    <mergeCell ref="R43:U43"/>
    <mergeCell ref="C44:F44"/>
    <mergeCell ref="G44:H44"/>
    <mergeCell ref="I44:J44"/>
    <mergeCell ref="K44:L44"/>
    <mergeCell ref="M44:Q44"/>
    <mergeCell ref="R44:U44"/>
    <mergeCell ref="B51:AI51"/>
    <mergeCell ref="B52:AI52"/>
    <mergeCell ref="B53:AI53"/>
    <mergeCell ref="C46:L46"/>
    <mergeCell ref="N46:U46"/>
    <mergeCell ref="K39:L39"/>
    <mergeCell ref="M39:Q39"/>
    <mergeCell ref="C42:F42"/>
    <mergeCell ref="I30:J30"/>
    <mergeCell ref="K30:L30"/>
    <mergeCell ref="M30:Q30"/>
    <mergeCell ref="R30:U30"/>
    <mergeCell ref="R32:U32"/>
    <mergeCell ref="R33:U33"/>
    <mergeCell ref="M31:Q31"/>
    <mergeCell ref="G42:H42"/>
    <mergeCell ref="R41:U41"/>
    <mergeCell ref="R34:U34"/>
    <mergeCell ref="R35:U35"/>
    <mergeCell ref="R36:U36"/>
    <mergeCell ref="I42:J42"/>
    <mergeCell ref="K42:L42"/>
    <mergeCell ref="M42:Q42"/>
    <mergeCell ref="R42:U42"/>
    <mergeCell ref="C31:F31"/>
    <mergeCell ref="C32:F32"/>
    <mergeCell ref="C33:F33"/>
    <mergeCell ref="G31:H31"/>
    <mergeCell ref="G32:H32"/>
    <mergeCell ref="G33:H33"/>
    <mergeCell ref="I31:J31"/>
    <mergeCell ref="M29:Q29"/>
    <mergeCell ref="R29:U29"/>
    <mergeCell ref="Z23:AF23"/>
    <mergeCell ref="AG24:AI24"/>
    <mergeCell ref="B56:AI56"/>
    <mergeCell ref="G54:AF54"/>
    <mergeCell ref="K34:L34"/>
    <mergeCell ref="K35:L35"/>
    <mergeCell ref="K36:L36"/>
    <mergeCell ref="C37:F37"/>
    <mergeCell ref="G37:H37"/>
    <mergeCell ref="I37:J37"/>
    <mergeCell ref="K37:L37"/>
    <mergeCell ref="M37:Q37"/>
    <mergeCell ref="R37:U37"/>
    <mergeCell ref="C38:F38"/>
    <mergeCell ref="G38:H38"/>
    <mergeCell ref="I38:J38"/>
    <mergeCell ref="K38:L38"/>
    <mergeCell ref="M38:Q38"/>
    <mergeCell ref="R38:U38"/>
    <mergeCell ref="C39:F39"/>
    <mergeCell ref="C34:F34"/>
    <mergeCell ref="C35:F35"/>
    <mergeCell ref="N10:O10"/>
    <mergeCell ref="W11:X11"/>
    <mergeCell ref="Z12:AA12"/>
    <mergeCell ref="AC12:AD12"/>
    <mergeCell ref="Z13:AA13"/>
    <mergeCell ref="AC13:AD13"/>
    <mergeCell ref="Z14:AA14"/>
    <mergeCell ref="AC14:AD14"/>
    <mergeCell ref="Z15:AA15"/>
    <mergeCell ref="AC15:AD15"/>
    <mergeCell ref="W12:X12"/>
    <mergeCell ref="AG2:AI2"/>
    <mergeCell ref="AG4:AI4"/>
    <mergeCell ref="Z6:AA6"/>
    <mergeCell ref="AC6:AD6"/>
    <mergeCell ref="Z7:AA7"/>
    <mergeCell ref="AC7:AD7"/>
    <mergeCell ref="Z8:AA8"/>
    <mergeCell ref="AC8:AD8"/>
    <mergeCell ref="F3:AC3"/>
    <mergeCell ref="Q1:S1"/>
    <mergeCell ref="T6:U6"/>
    <mergeCell ref="T7:U7"/>
    <mergeCell ref="W6:X6"/>
    <mergeCell ref="W7:X7"/>
    <mergeCell ref="T14:U14"/>
    <mergeCell ref="T15:U15"/>
    <mergeCell ref="T16:U16"/>
    <mergeCell ref="T17:U17"/>
    <mergeCell ref="T13:U13"/>
    <mergeCell ref="W8:X8"/>
    <mergeCell ref="W9:X9"/>
    <mergeCell ref="W10:X10"/>
    <mergeCell ref="Q14:R14"/>
    <mergeCell ref="Q15:R15"/>
    <mergeCell ref="T8:U8"/>
    <mergeCell ref="T9:U9"/>
    <mergeCell ref="T10:U10"/>
    <mergeCell ref="T11:U11"/>
    <mergeCell ref="T12:U12"/>
    <mergeCell ref="W17:X17"/>
    <mergeCell ref="W13:X13"/>
    <mergeCell ref="W14:X14"/>
    <mergeCell ref="W15:X15"/>
    <mergeCell ref="D3:E3"/>
    <mergeCell ref="N15:O15"/>
    <mergeCell ref="N16:O16"/>
    <mergeCell ref="N17:O17"/>
    <mergeCell ref="Q6:R6"/>
    <mergeCell ref="Q7:R7"/>
    <mergeCell ref="Q8:R8"/>
    <mergeCell ref="Q12:R12"/>
    <mergeCell ref="Q13:R13"/>
    <mergeCell ref="N11:O11"/>
    <mergeCell ref="Q16:R16"/>
    <mergeCell ref="Q17:R17"/>
    <mergeCell ref="C4:D4"/>
    <mergeCell ref="Q9:R9"/>
    <mergeCell ref="Q10:R10"/>
    <mergeCell ref="Q11:R11"/>
    <mergeCell ref="C5:D5"/>
    <mergeCell ref="N6:O6"/>
    <mergeCell ref="N7:O7"/>
    <mergeCell ref="N8:O8"/>
    <mergeCell ref="N9:O9"/>
    <mergeCell ref="N12:O12"/>
    <mergeCell ref="N13:O13"/>
    <mergeCell ref="N14:O14"/>
    <mergeCell ref="I36:J36"/>
    <mergeCell ref="K31:L31"/>
    <mergeCell ref="K32:L32"/>
    <mergeCell ref="K33:L33"/>
    <mergeCell ref="C25:F25"/>
    <mergeCell ref="G25:H25"/>
    <mergeCell ref="C26:F26"/>
    <mergeCell ref="G26:H26"/>
    <mergeCell ref="C27:F27"/>
    <mergeCell ref="G27:H27"/>
    <mergeCell ref="C28:F28"/>
    <mergeCell ref="G28:H28"/>
    <mergeCell ref="C30:F30"/>
    <mergeCell ref="G30:H30"/>
    <mergeCell ref="C29:F29"/>
    <mergeCell ref="G29:H29"/>
    <mergeCell ref="I29:J29"/>
    <mergeCell ref="K29:L29"/>
    <mergeCell ref="C36:F36"/>
    <mergeCell ref="G34:H34"/>
    <mergeCell ref="G35:H35"/>
    <mergeCell ref="G36:H36"/>
    <mergeCell ref="R31:U31"/>
    <mergeCell ref="C41:F41"/>
    <mergeCell ref="M32:Q32"/>
    <mergeCell ref="M33:Q33"/>
    <mergeCell ref="M34:Q34"/>
    <mergeCell ref="M35:Q35"/>
    <mergeCell ref="M36:Q36"/>
    <mergeCell ref="G41:H41"/>
    <mergeCell ref="I41:J41"/>
    <mergeCell ref="K41:L41"/>
    <mergeCell ref="M41:Q41"/>
    <mergeCell ref="G39:H39"/>
    <mergeCell ref="I39:J39"/>
    <mergeCell ref="R39:U39"/>
    <mergeCell ref="C40:F40"/>
    <mergeCell ref="G40:H40"/>
    <mergeCell ref="I40:J40"/>
    <mergeCell ref="K40:L40"/>
    <mergeCell ref="M40:Q40"/>
    <mergeCell ref="R40:U40"/>
    <mergeCell ref="I32:J32"/>
    <mergeCell ref="I33:J33"/>
    <mergeCell ref="I34:J34"/>
    <mergeCell ref="I35:J35"/>
    <mergeCell ref="W16:X16"/>
    <mergeCell ref="M25:O25"/>
    <mergeCell ref="P25:Q25"/>
    <mergeCell ref="R25:U25"/>
    <mergeCell ref="M26:Q26"/>
    <mergeCell ref="R26:U26"/>
    <mergeCell ref="M27:Q27"/>
    <mergeCell ref="R27:U27"/>
    <mergeCell ref="I28:J28"/>
    <mergeCell ref="K28:L28"/>
    <mergeCell ref="M28:Q28"/>
    <mergeCell ref="R28:U28"/>
    <mergeCell ref="I25:J25"/>
    <mergeCell ref="K25:L25"/>
    <mergeCell ref="I26:J26"/>
    <mergeCell ref="K26:L26"/>
    <mergeCell ref="I27:J27"/>
    <mergeCell ref="K27:L27"/>
    <mergeCell ref="AL10:AM10"/>
    <mergeCell ref="AW21:AX21"/>
    <mergeCell ref="Z24:AF24"/>
    <mergeCell ref="AG23:AI23"/>
    <mergeCell ref="Z9:AA9"/>
    <mergeCell ref="AC9:AD9"/>
    <mergeCell ref="Z10:AA10"/>
    <mergeCell ref="AC10:AD10"/>
    <mergeCell ref="Z11:AA11"/>
    <mergeCell ref="AC11:AD11"/>
    <mergeCell ref="Z16:AA16"/>
    <mergeCell ref="AC16:AD16"/>
    <mergeCell ref="Z17:AA17"/>
    <mergeCell ref="AC17:AD17"/>
    <mergeCell ref="Z19:AF19"/>
    <mergeCell ref="AG19:AI19"/>
    <mergeCell ref="Z20:AF20"/>
    <mergeCell ref="AG20:AI20"/>
    <mergeCell ref="Z21:AF21"/>
    <mergeCell ref="AG21:AI21"/>
    <mergeCell ref="Z22:AF22"/>
    <mergeCell ref="AG22:AI22"/>
    <mergeCell ref="AL11:AM11"/>
    <mergeCell ref="AL12:AM12"/>
    <mergeCell ref="AL13:AM13"/>
    <mergeCell ref="AL14:AM14"/>
    <mergeCell ref="AL15:AM15"/>
    <mergeCell ref="AL16:AM16"/>
    <mergeCell ref="AL17:AM17"/>
    <mergeCell ref="AL4:AM4"/>
    <mergeCell ref="AO4:AP4"/>
    <mergeCell ref="AO6:AP6"/>
    <mergeCell ref="AO7:AP7"/>
    <mergeCell ref="AO8:AP8"/>
    <mergeCell ref="AO9:AP9"/>
    <mergeCell ref="AO10:AP10"/>
    <mergeCell ref="AO11:AP11"/>
    <mergeCell ref="AO12:AP12"/>
    <mergeCell ref="AO13:AP13"/>
    <mergeCell ref="AO14:AP14"/>
    <mergeCell ref="AO15:AP15"/>
    <mergeCell ref="AO16:AP16"/>
    <mergeCell ref="AO17:AP17"/>
    <mergeCell ref="AL6:AM6"/>
    <mergeCell ref="AL7:AM7"/>
    <mergeCell ref="AL8:AM8"/>
    <mergeCell ref="AL9:AM9"/>
    <mergeCell ref="AR15:AS15"/>
    <mergeCell ref="AR16:AS16"/>
    <mergeCell ref="AR17:AS17"/>
    <mergeCell ref="AR5:AS5"/>
    <mergeCell ref="AR6:AS6"/>
    <mergeCell ref="AR7:AS7"/>
    <mergeCell ref="AR8:AS8"/>
    <mergeCell ref="AR9:AS9"/>
    <mergeCell ref="AR10:AS10"/>
    <mergeCell ref="AR11:AS11"/>
    <mergeCell ref="AR12:AS12"/>
    <mergeCell ref="AR13:AS13"/>
    <mergeCell ref="AR14:AS14"/>
  </mergeCells>
  <phoneticPr fontId="0" type="noConversion"/>
  <conditionalFormatting sqref="I26:J26">
    <cfRule type="cellIs" dxfId="0" priority="1" operator="greaterThan">
      <formula>"1$G$26"</formula>
    </cfRule>
  </conditionalFormatting>
  <pageMargins left="0" right="0" top="0" bottom="0.39370078740157483" header="0.51181102362204722" footer="0.51181102362204722"/>
  <pageSetup paperSize="9" orientation="portrait" horizontalDpi="120" verticalDpi="72" r:id="rId1"/>
  <headerFooter alignWithMargins="0"/>
  <ignoredErrors>
    <ignoredError sqref="AF6:AF17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m_kdv">
                <anchor moveWithCells="1" sizeWithCells="1">
                  <from>
                    <xdr:col>36</xdr:col>
                    <xdr:colOff>200025</xdr:colOff>
                    <xdr:row>0</xdr:row>
                    <xdr:rowOff>28575</xdr:rowOff>
                  </from>
                  <to>
                    <xdr:col>40</xdr:col>
                    <xdr:colOff>133350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yirmi_YtlKdv">
                <anchor moveWithCells="1" sizeWithCells="1">
                  <from>
                    <xdr:col>36</xdr:col>
                    <xdr:colOff>200025</xdr:colOff>
                    <xdr:row>1</xdr:row>
                    <xdr:rowOff>57150</xdr:rowOff>
                  </from>
                  <to>
                    <xdr:col>40</xdr:col>
                    <xdr:colOff>142875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kiremitalti">
                <anchor moveWithCells="1">
                  <from>
                    <xdr:col>1</xdr:col>
                    <xdr:colOff>0</xdr:colOff>
                    <xdr:row>0</xdr:row>
                    <xdr:rowOff>38100</xdr:rowOff>
                  </from>
                  <to>
                    <xdr:col>6</xdr:col>
                    <xdr:colOff>200025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Kalinliktahta">
                <anchor moveWithCells="1">
                  <from>
                    <xdr:col>7</xdr:col>
                    <xdr:colOff>104775</xdr:colOff>
                    <xdr:row>0</xdr:row>
                    <xdr:rowOff>47625</xdr:rowOff>
                  </from>
                  <to>
                    <xdr:col>11</xdr:col>
                    <xdr:colOff>266700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sifirla">
                <anchor moveWithCells="1">
                  <from>
                    <xdr:col>13</xdr:col>
                    <xdr:colOff>9525</xdr:colOff>
                    <xdr:row>0</xdr:row>
                    <xdr:rowOff>38100</xdr:rowOff>
                  </from>
                  <to>
                    <xdr:col>26</xdr:col>
                    <xdr:colOff>190500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KDVYOK">
                <anchor moveWithCells="1" sizeWithCells="1">
                  <from>
                    <xdr:col>40</xdr:col>
                    <xdr:colOff>257175</xdr:colOff>
                    <xdr:row>0</xdr:row>
                    <xdr:rowOff>28575</xdr:rowOff>
                  </from>
                  <to>
                    <xdr:col>44</xdr:col>
                    <xdr:colOff>123825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Button 19">
              <controlPr defaultSize="0" print="0" autoFill="0" autoPict="0" macro="[0]!Yarim_KDV" altText="Yarı Kdv_x000a_">
                <anchor moveWithCells="1" sizeWithCells="1">
                  <from>
                    <xdr:col>40</xdr:col>
                    <xdr:colOff>266700</xdr:colOff>
                    <xdr:row>1</xdr:row>
                    <xdr:rowOff>57150</xdr:rowOff>
                  </from>
                  <to>
                    <xdr:col>44</xdr:col>
                    <xdr:colOff>123825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</dc:creator>
  <cp:lastModifiedBy>Kayalar Orman Ürünleri</cp:lastModifiedBy>
  <cp:lastPrinted>2011-03-03T10:55:28Z</cp:lastPrinted>
  <dcterms:created xsi:type="dcterms:W3CDTF">2004-04-05T08:39:07Z</dcterms:created>
  <dcterms:modified xsi:type="dcterms:W3CDTF">2012-01-31T12:39:02Z</dcterms:modified>
</cp:coreProperties>
</file>